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kl86362\Desktop\DEQ Website Updated Forms\Revised\"/>
    </mc:Choice>
  </mc:AlternateContent>
  <bookViews>
    <workbookView xWindow="330" yWindow="-15" windowWidth="11340" windowHeight="6540" tabRatio="727"/>
  </bookViews>
  <sheets>
    <sheet name="CEW-01 Closure" sheetId="6" r:id="rId1"/>
    <sheet name="CEW-02 Post-Closure" sheetId="8" r:id="rId2"/>
  </sheets>
  <definedNames>
    <definedName name="_xlnm.Print_Area" localSheetId="0">'CEW-01 Closure'!$A$1:$G$258</definedName>
    <definedName name="_xlnm.Print_Area" localSheetId="1">'CEW-02 Post-Closure'!$A$1:$G$135</definedName>
  </definedNames>
  <calcPr calcId="162913"/>
</workbook>
</file>

<file path=xl/calcChain.xml><?xml version="1.0" encoding="utf-8"?>
<calcChain xmlns="http://schemas.openxmlformats.org/spreadsheetml/2006/main">
  <c r="F105" i="8" l="1"/>
  <c r="F7" i="8"/>
  <c r="F9" i="8" s="1"/>
  <c r="F8" i="8"/>
  <c r="F104" i="8" l="1"/>
  <c r="F51" i="8"/>
  <c r="F13" i="6"/>
  <c r="F15" i="6" s="1"/>
  <c r="F212" i="6"/>
  <c r="F211" i="6"/>
  <c r="F100" i="8"/>
  <c r="F231" i="6"/>
  <c r="F232" i="6" s="1"/>
  <c r="F226" i="6"/>
  <c r="F221" i="6"/>
  <c r="F210" i="6"/>
  <c r="F127" i="8"/>
  <c r="F201" i="6"/>
  <c r="F87" i="8"/>
  <c r="F82" i="8"/>
  <c r="F84" i="8" s="1"/>
  <c r="F76" i="8"/>
  <c r="F79" i="8" s="1"/>
  <c r="F121" i="8"/>
  <c r="F95" i="8"/>
  <c r="F68" i="8"/>
  <c r="F71" i="8" s="1"/>
  <c r="F65" i="8"/>
  <c r="F67" i="8" s="1"/>
  <c r="F62" i="8"/>
  <c r="F59" i="8"/>
  <c r="F46" i="8"/>
  <c r="F42" i="8"/>
  <c r="F43" i="8" s="1"/>
  <c r="F35" i="8"/>
  <c r="F27" i="8"/>
  <c r="F23" i="8"/>
  <c r="F20" i="8"/>
  <c r="F12" i="6"/>
  <c r="F236" i="6"/>
  <c r="F206" i="6"/>
  <c r="F160" i="6"/>
  <c r="F155" i="6"/>
  <c r="F150" i="6"/>
  <c r="F147" i="6"/>
  <c r="F112" i="6"/>
  <c r="F73" i="6"/>
  <c r="F29" i="6"/>
  <c r="F57" i="6"/>
  <c r="F84" i="6"/>
  <c r="F106" i="8" l="1"/>
  <c r="F108" i="8" s="1"/>
  <c r="F110" i="8" s="1"/>
  <c r="F112" i="8" s="1"/>
  <c r="F89" i="8"/>
  <c r="F91" i="8" s="1"/>
  <c r="F215" i="6"/>
  <c r="G238" i="6"/>
  <c r="F73" i="8"/>
  <c r="F47" i="8"/>
  <c r="F28" i="8"/>
  <c r="F162" i="6"/>
  <c r="F126" i="6"/>
  <c r="F140" i="6"/>
  <c r="F141" i="6" s="1"/>
  <c r="F133" i="6"/>
  <c r="F192" i="6"/>
  <c r="F108" i="6"/>
  <c r="F107" i="6"/>
  <c r="F123" i="6"/>
  <c r="F130" i="6"/>
  <c r="F97" i="6"/>
  <c r="F90" i="6"/>
  <c r="F40" i="6"/>
  <c r="F42" i="6" s="1"/>
  <c r="F11" i="8" l="1"/>
  <c r="F13" i="8" s="1"/>
  <c r="F15" i="8" s="1"/>
  <c r="F115" i="8" s="1"/>
  <c r="F134" i="6"/>
  <c r="F127" i="6"/>
  <c r="F181" i="6"/>
  <c r="F177" i="6"/>
  <c r="F171" i="6"/>
  <c r="F114" i="6"/>
  <c r="F117" i="6" s="1"/>
  <c r="F109" i="6"/>
  <c r="F94" i="6"/>
  <c r="F100" i="6"/>
  <c r="F101" i="6" s="1"/>
  <c r="F47" i="6"/>
  <c r="F119" i="8" l="1"/>
  <c r="G129" i="8" s="1"/>
  <c r="G103" i="6"/>
  <c r="F118" i="6"/>
  <c r="F120" i="6" s="1"/>
  <c r="G164" i="6" s="1"/>
  <c r="F183" i="6"/>
  <c r="G194" i="6" s="1"/>
  <c r="F69" i="6"/>
  <c r="F68" i="6"/>
  <c r="F53" i="6"/>
  <c r="F52" i="6"/>
  <c r="F25" i="6"/>
  <c r="F24" i="6"/>
  <c r="F7" i="6"/>
  <c r="F8" i="6"/>
  <c r="F26" i="6" l="1"/>
  <c r="F31" i="6"/>
  <c r="F34" i="6" s="1"/>
  <c r="F14" i="6"/>
  <c r="F17" i="6" s="1"/>
  <c r="F59" i="6"/>
  <c r="F62" i="6" s="1"/>
  <c r="F75" i="6"/>
  <c r="F77" i="6" s="1"/>
  <c r="F70" i="6"/>
  <c r="F54" i="6"/>
  <c r="F9" i="6"/>
  <c r="F18" i="6" l="1"/>
  <c r="F20" i="6" s="1"/>
  <c r="F35" i="6"/>
  <c r="F37" i="6" s="1"/>
  <c r="F49" i="6" s="1"/>
  <c r="F78" i="6"/>
  <c r="F63" i="6"/>
  <c r="F65" i="6" s="1"/>
  <c r="G86" i="6" l="1"/>
  <c r="F241" i="6" s="1"/>
  <c r="F248" i="6" l="1"/>
  <c r="F246" i="6"/>
  <c r="F243" i="6"/>
  <c r="F247" i="6"/>
  <c r="F250" i="6" l="1"/>
  <c r="G252" i="6" s="1"/>
</calcChain>
</file>

<file path=xl/comments1.xml><?xml version="1.0" encoding="utf-8"?>
<comments xmlns="http://schemas.openxmlformats.org/spreadsheetml/2006/main">
  <authors>
    <author>okl86362</author>
  </authors>
  <commentList>
    <comment ref="B11" authorId="0" shapeId="0">
      <text>
        <r>
          <rPr>
            <sz val="8"/>
            <color indexed="81"/>
            <rFont val="Tahoma"/>
            <family val="2"/>
          </rPr>
          <t xml:space="preserve">Purchase unit cost should include material and delivery cost.
</t>
        </r>
      </text>
    </comment>
    <comment ref="B22" authorId="0" shapeId="0">
      <text>
        <r>
          <rPr>
            <sz val="8"/>
            <color indexed="81"/>
            <rFont val="Tahoma"/>
            <family val="2"/>
          </rPr>
          <t>At least 18 inches of earthen material with maximum hydraulic conductivity of 1x10-5 cm/sec is specified under 9 VAC 20-81-160.D.2.c.  This layer can be substituted for a GCL as allowed under 9 VAC 20-81-160.D.2.d. and D.2.e.</t>
        </r>
      </text>
    </comment>
    <comment ref="B28" authorId="0" shapeId="0">
      <text>
        <r>
          <rPr>
            <sz val="8"/>
            <color indexed="81"/>
            <rFont val="Tahoma"/>
            <family val="2"/>
          </rPr>
          <t xml:space="preserve">Purchase unit cost should include material and delivery cost.
</t>
        </r>
      </text>
    </comment>
    <comment ref="B44" authorId="0" shapeId="0">
      <text>
        <r>
          <rPr>
            <sz val="8"/>
            <color indexed="81"/>
            <rFont val="Tahoma"/>
            <family val="2"/>
          </rPr>
          <t>Soil testing should account for costs associated with testing the borrow source, test pad, and constructed liner, as applicable.</t>
        </r>
        <r>
          <rPr>
            <sz val="8"/>
            <color indexed="81"/>
            <rFont val="Tahoma"/>
            <charset val="1"/>
          </rPr>
          <t xml:space="preserve">
</t>
        </r>
      </text>
    </comment>
    <comment ref="B46" authorId="0" shapeId="0">
      <text>
        <r>
          <rPr>
            <sz val="8"/>
            <color indexed="81"/>
            <rFont val="Tahoma"/>
            <family val="2"/>
          </rPr>
          <t xml:space="preserve">The unit cost should include the cost for field technician(s) and field and laboratory testing.
</t>
        </r>
      </text>
    </comment>
    <comment ref="B51" authorId="0" shapeId="0">
      <text>
        <r>
          <rPr>
            <sz val="8"/>
            <color indexed="81"/>
            <rFont val="Tahoma"/>
            <family val="2"/>
          </rPr>
          <t xml:space="preserve">6 to 24 inches of earthen material is specified under 9 VAC 20-81-160.D.2.  The amount of erosion control / protective cover soil varies based on the type of cap selected.
</t>
        </r>
      </text>
    </comment>
    <comment ref="B56" authorId="0" shapeId="0">
      <text>
        <r>
          <rPr>
            <sz val="8"/>
            <color indexed="81"/>
            <rFont val="Tahoma"/>
            <family val="2"/>
          </rPr>
          <t>Purchase unit cost should include material and delivery cost.</t>
        </r>
      </text>
    </comment>
    <comment ref="B67" authorId="0" shapeId="0">
      <text>
        <r>
          <rPr>
            <sz val="8"/>
            <color indexed="81"/>
            <rFont val="Tahoma"/>
            <family val="2"/>
          </rPr>
          <t xml:space="preserve">A vegetative support layer consisting of 6 inches of earthen material is specified for Alternate SLF and CDD LF Caps under 9 VAC 20-81-160.D.2.d. and 2.e.
</t>
        </r>
      </text>
    </comment>
    <comment ref="B72" authorId="0" shapeId="0">
      <text>
        <r>
          <rPr>
            <sz val="8"/>
            <color indexed="81"/>
            <rFont val="Tahoma"/>
            <family val="2"/>
          </rPr>
          <t xml:space="preserve">Purchase unit cost should include material and delivery cost.
</t>
        </r>
      </text>
    </comment>
    <comment ref="B82" authorId="0" shapeId="0">
      <text>
        <r>
          <rPr>
            <sz val="8"/>
            <color indexed="81"/>
            <rFont val="Tahoma"/>
            <family val="2"/>
          </rPr>
          <t xml:space="preserve">The unit cost should include costs associated with soil preparation, grading, seed, and fertilizer.
</t>
        </r>
      </text>
    </comment>
    <comment ref="B83" authorId="0" shapeId="0">
      <text>
        <r>
          <rPr>
            <sz val="8"/>
            <color indexed="81"/>
            <rFont val="Tahoma"/>
            <family val="2"/>
          </rPr>
          <t xml:space="preserve">The unit cost should include the cost of installation.
</t>
        </r>
      </text>
    </comment>
    <comment ref="B89" authorId="0" shapeId="0">
      <text>
        <r>
          <rPr>
            <sz val="8"/>
            <color indexed="81"/>
            <rFont val="Tahoma"/>
            <family val="2"/>
          </rPr>
          <t xml:space="preserve">The SLF and CDD alternate liner systems specified under 9 VAC 20-81-160.D.2.d. and 2.e. require the use of a barrier layer consisting of a FML with a minimum thickness of 40 mils.
</t>
        </r>
      </text>
    </comment>
    <comment ref="B91" authorId="0" shapeId="0">
      <text>
        <r>
          <rPr>
            <sz val="8"/>
            <color indexed="81"/>
            <rFont val="Tahoma"/>
            <family val="2"/>
          </rPr>
          <t>Purchase unit cost should include material and delivery cost.</t>
        </r>
        <r>
          <rPr>
            <sz val="8"/>
            <color indexed="81"/>
            <rFont val="Tahoma"/>
            <charset val="1"/>
          </rPr>
          <t xml:space="preserve">
</t>
        </r>
      </text>
    </comment>
    <comment ref="B96" authorId="0" shapeId="0">
      <text>
        <r>
          <rPr>
            <sz val="8"/>
            <color indexed="81"/>
            <rFont val="Tahoma"/>
            <family val="2"/>
          </rPr>
          <t xml:space="preserve">9 VAC 20-81-160.D.2.d. and 2.e. allow for the use of a GCL in lieu of an 18-inch thick soil infiltration layer.
</t>
        </r>
      </text>
    </comment>
    <comment ref="B98" authorId="0" shapeId="0">
      <text>
        <r>
          <rPr>
            <sz val="8"/>
            <color indexed="81"/>
            <rFont val="Tahoma"/>
            <family val="2"/>
          </rPr>
          <t>Purchase unit cost should include material and delivery cost.</t>
        </r>
      </text>
    </comment>
    <comment ref="B111" authorId="0" shapeId="0">
      <text>
        <r>
          <rPr>
            <sz val="8"/>
            <color indexed="81"/>
            <rFont val="Tahoma"/>
            <family val="2"/>
          </rPr>
          <t xml:space="preserve">Purchase unit cost should include material and delivery cost.
</t>
        </r>
      </text>
    </comment>
    <comment ref="B124" authorId="0" shapeId="0">
      <text>
        <r>
          <rPr>
            <sz val="8"/>
            <color indexed="81"/>
            <rFont val="Tahoma"/>
            <family val="2"/>
          </rPr>
          <t xml:space="preserve">Purchase unit cost should include material and delivery cost.
</t>
        </r>
      </text>
    </comment>
    <comment ref="B131" authorId="0" shapeId="0">
      <text>
        <r>
          <rPr>
            <sz val="8"/>
            <color indexed="81"/>
            <rFont val="Tahoma"/>
            <family val="2"/>
          </rPr>
          <t xml:space="preserve">Purchase unit cost should include material and delivery cost.
</t>
        </r>
      </text>
    </comment>
    <comment ref="B138" authorId="0" shapeId="0">
      <text>
        <r>
          <rPr>
            <sz val="8"/>
            <color indexed="81"/>
            <rFont val="Tahoma"/>
            <family val="2"/>
          </rPr>
          <t xml:space="preserve">Purchase unit cost should include material and delivery cost.
</t>
        </r>
      </text>
    </comment>
    <comment ref="B146" authorId="0" shapeId="0">
      <text>
        <r>
          <rPr>
            <sz val="8"/>
            <color indexed="81"/>
            <rFont val="Tahoma"/>
            <family val="2"/>
          </rPr>
          <t xml:space="preserve">The unit cost should include the cost of cut, fill, and grade.
</t>
        </r>
      </text>
    </comment>
    <comment ref="B149" authorId="0" shapeId="0">
      <text>
        <r>
          <rPr>
            <sz val="8"/>
            <color indexed="81"/>
            <rFont val="Tahoma"/>
            <family val="2"/>
          </rPr>
          <t xml:space="preserve">The unit cost should include the cost of fill and grade.
</t>
        </r>
      </text>
    </comment>
    <comment ref="B154" authorId="0" shapeId="0">
      <text>
        <r>
          <rPr>
            <sz val="8"/>
            <color indexed="81"/>
            <rFont val="Tahoma"/>
            <family val="2"/>
          </rPr>
          <t xml:space="preserve">The unit cost should include labor, materials, geotextile, and equipment to furnish and install rip rap.
</t>
        </r>
      </text>
    </comment>
    <comment ref="B159" authorId="0" shapeId="0">
      <text>
        <r>
          <rPr>
            <sz val="8"/>
            <color indexed="81"/>
            <rFont val="Tahoma"/>
            <family val="2"/>
          </rPr>
          <t>The unit cost should include labor, materials, and equipment to furnish and install gabian baskets.</t>
        </r>
      </text>
    </comment>
    <comment ref="B169" authorId="0" shapeId="0">
      <text>
        <r>
          <rPr>
            <sz val="8"/>
            <color indexed="81"/>
            <rFont val="Tahoma"/>
            <family val="2"/>
          </rPr>
          <t xml:space="preserve">Typical probe spacing is 1 probe every 250 feet.
</t>
        </r>
      </text>
    </comment>
    <comment ref="B170" authorId="0" shapeId="0">
      <text>
        <r>
          <rPr>
            <sz val="8"/>
            <color indexed="81"/>
            <rFont val="Tahoma"/>
            <family val="2"/>
          </rPr>
          <t xml:space="preserve">The unit cost should include cost for boring, probe screen, casing, filter pack, bentonite seal, and surface pad, as applicable.
</t>
        </r>
      </text>
    </comment>
    <comment ref="B176" authorId="0" shapeId="0">
      <text>
        <r>
          <rPr>
            <sz val="8"/>
            <color indexed="81"/>
            <rFont val="Tahoma"/>
            <family val="2"/>
          </rPr>
          <t xml:space="preserve">The unit cost should include cost for drilling, screen, casing, stone, and bentonite seal, as applicable.
</t>
        </r>
      </text>
    </comment>
    <comment ref="B180" authorId="0" shapeId="0">
      <text>
        <r>
          <rPr>
            <sz val="8"/>
            <color indexed="81"/>
            <rFont val="Tahoma"/>
            <family val="2"/>
          </rPr>
          <t xml:space="preserve">The installation cost should include connection to blower/flare station or LFG power plant.
</t>
        </r>
      </text>
    </comment>
    <comment ref="B188" authorId="0" shapeId="0">
      <text>
        <r>
          <rPr>
            <sz val="8"/>
            <color indexed="81"/>
            <rFont val="Tahoma"/>
            <family val="2"/>
          </rPr>
          <t xml:space="preserve">The unit cost should cover the cost for installation and materials for a 50 ft deep well.
</t>
        </r>
      </text>
    </comment>
    <comment ref="B197" authorId="0" shapeId="0">
      <text>
        <r>
          <rPr>
            <sz val="8"/>
            <color indexed="81"/>
            <rFont val="Tahoma"/>
            <family val="2"/>
          </rPr>
          <t xml:space="preserve">See Guidance Memo 04-2011: Financial Assurance for Stockpiles of Materials for Beneficial Use or Other Uses
</t>
        </r>
      </text>
    </comment>
    <comment ref="B199" authorId="0" shapeId="0">
      <text>
        <r>
          <rPr>
            <sz val="8"/>
            <color indexed="81"/>
            <rFont val="Tahoma"/>
            <family val="2"/>
          </rPr>
          <t xml:space="preserve">The Loading/Hauling and Disposal unit cost should be based on costs to haul and dispose of the material at the closest waste management facility.
</t>
        </r>
      </text>
    </comment>
    <comment ref="B205" authorId="0" shapeId="0">
      <text>
        <r>
          <rPr>
            <sz val="8"/>
            <color indexed="81"/>
            <rFont val="Tahoma"/>
            <family val="2"/>
          </rPr>
          <t xml:space="preserve">The unit cost should include cost for labor, materials, and equipment to furnish, install, and maintain silt fence during closure construction.
</t>
        </r>
      </text>
    </comment>
    <comment ref="B213" authorId="0" shapeId="0">
      <text>
        <r>
          <rPr>
            <sz val="8"/>
            <color indexed="81"/>
            <rFont val="Tahoma"/>
            <family val="2"/>
          </rPr>
          <t xml:space="preserve">The unit cost should include material and delivery cost.
</t>
        </r>
      </text>
    </comment>
    <comment ref="B220" authorId="0" shapeId="0">
      <text>
        <r>
          <rPr>
            <sz val="8"/>
            <color indexed="81"/>
            <rFont val="Tahoma"/>
            <family val="2"/>
          </rPr>
          <t xml:space="preserve">The unit cost should include cost for labor, materials, and equipment to furnish and install perimeter fencing.
</t>
        </r>
      </text>
    </comment>
    <comment ref="B225" authorId="0" shapeId="0">
      <text>
        <r>
          <rPr>
            <sz val="8"/>
            <color indexed="81"/>
            <rFont val="Tahoma"/>
            <family val="2"/>
          </rPr>
          <t>The unit cost should include cost for labor, materials, and equipment to furnish and install gates.</t>
        </r>
      </text>
    </comment>
    <comment ref="B230" authorId="0" shapeId="0">
      <text>
        <r>
          <rPr>
            <sz val="8"/>
            <color indexed="81"/>
            <rFont val="Tahoma"/>
            <family val="2"/>
          </rPr>
          <t>The unit cost should include cost for labor, materials, and equipment to furnish and install gates.</t>
        </r>
      </text>
    </comment>
  </commentList>
</comments>
</file>

<file path=xl/comments2.xml><?xml version="1.0" encoding="utf-8"?>
<comments xmlns="http://schemas.openxmlformats.org/spreadsheetml/2006/main">
  <authors>
    <author>okl86362</author>
  </authors>
  <commentList>
    <comment ref="B12" authorId="0" shapeId="0">
      <text>
        <r>
          <rPr>
            <sz val="8"/>
            <color indexed="81"/>
            <rFont val="Tahoma"/>
            <family val="2"/>
          </rPr>
          <t xml:space="preserve">The unit cost should include include technician and equipment costs associated with monitoring all groundwater compliance wells)
</t>
        </r>
      </text>
    </comment>
    <comment ref="B19" authorId="0" shapeId="0">
      <text>
        <r>
          <rPr>
            <sz val="8"/>
            <color indexed="81"/>
            <rFont val="Tahoma"/>
            <family val="2"/>
          </rPr>
          <t xml:space="preserve">The unit cost should include include technician and equipment costs associated with monitoring all perimeter probes and on-site structures)
</t>
        </r>
      </text>
    </comment>
    <comment ref="B24" authorId="0" shapeId="0">
      <text>
        <r>
          <rPr>
            <sz val="8"/>
            <color indexed="81"/>
            <rFont val="Tahoma"/>
            <family val="2"/>
          </rPr>
          <t>Unit cost should cover the average annual cost of operating LFG control system, to include cost of operating blower/flare station, etc.</t>
        </r>
      </text>
    </comment>
    <comment ref="B26" authorId="0" shapeId="0">
      <text>
        <r>
          <rPr>
            <sz val="8"/>
            <color indexed="81"/>
            <rFont val="Tahoma"/>
            <family val="2"/>
          </rPr>
          <t xml:space="preserve">The inspection cost should include technician and equipment costs associated with monitoring vents, extraction wells, blowers, flares, LFG to energy plants, etc.)
</t>
        </r>
      </text>
    </comment>
    <comment ref="B31" authorId="0" shapeId="0">
      <text>
        <r>
          <rPr>
            <sz val="8"/>
            <color indexed="81"/>
            <rFont val="Tahoma"/>
            <family val="2"/>
          </rPr>
          <t xml:space="preserve">The quantity of leachate should be based on facility records for facilities.  Modeling should be used in instances where the facility cannot measure leachate discharged.
</t>
        </r>
      </text>
    </comment>
    <comment ref="B69" authorId="0" shapeId="0">
      <text>
        <r>
          <rPr>
            <sz val="8"/>
            <color indexed="81"/>
            <rFont val="Tahoma"/>
            <family val="2"/>
          </rPr>
          <t xml:space="preserve">The unit cost should include cost for equipment and materials to correct erosion and establish new vegetation, assuming 18-inch depth of soil needed)
</t>
        </r>
      </text>
    </comment>
    <comment ref="B98" authorId="0" shapeId="0">
      <text>
        <r>
          <rPr>
            <sz val="8"/>
            <color indexed="81"/>
            <rFont val="Tahoma"/>
            <family val="2"/>
          </rPr>
          <t xml:space="preserve">Cost should account for personnel time to complete routine inspections per Post-Closure Care Plan Inspection Frequency.  
</t>
        </r>
      </text>
    </comment>
    <comment ref="B109" authorId="0" shapeId="0">
      <text>
        <r>
          <rPr>
            <sz val="8"/>
            <color indexed="81"/>
            <rFont val="Tahoma"/>
            <family val="2"/>
          </rPr>
          <t xml:space="preserve">The unit cost should include include technician and equipment costs associated with monitoring all underdrain sampling locations)
</t>
        </r>
      </text>
    </comment>
    <comment ref="B117" authorId="0" shapeId="0">
      <text>
        <r>
          <rPr>
            <sz val="8"/>
            <color indexed="81"/>
            <rFont val="Tahoma"/>
            <family val="2"/>
          </rPr>
          <t>10 years for CDD and Industrial Landfills
30 years for CCR Landfills &amp; Impoundments
30 years for Sanitary Landfills 
(see 9 VAC 20-81-170)
For facilities currently in post-closure and seeking a reduction in post-closure FA; a minimum of 5 years worth of post-closure funds should be maintained.  If the facility is currently undergoing groundwater corrective action, a minimum of 10 years should be maintained.</t>
        </r>
      </text>
    </comment>
    <comment ref="B122" authorId="0" shapeId="0">
      <text>
        <r>
          <rPr>
            <sz val="8"/>
            <color indexed="81"/>
            <rFont val="Tahoma"/>
            <family val="2"/>
          </rPr>
          <t>See Submission Instruction No. 20 for details regarding the breadth of analysis required for the Termination of Post-Closure Care Activity Evaluation</t>
        </r>
      </text>
    </comment>
    <comment ref="B127" authorId="0" shapeId="0">
      <text>
        <r>
          <rPr>
            <sz val="8"/>
            <color indexed="81"/>
            <rFont val="Tahoma"/>
            <family val="2"/>
          </rPr>
          <t>Some financial assurance mechanisms, such as standby and funded trusts, have annual maintenance fees that are assessed by the financial institution.  Any fees or maintenance costs associated with the FA mechanism selected shall be included in the cost estimate.</t>
        </r>
      </text>
    </comment>
  </commentList>
</comments>
</file>

<file path=xl/sharedStrings.xml><?xml version="1.0" encoding="utf-8"?>
<sst xmlns="http://schemas.openxmlformats.org/spreadsheetml/2006/main" count="902" uniqueCount="401">
  <si>
    <t>I.</t>
  </si>
  <si>
    <t>a.</t>
  </si>
  <si>
    <t>Area to be capped</t>
  </si>
  <si>
    <t>yd2</t>
  </si>
  <si>
    <t>b.</t>
  </si>
  <si>
    <t>yd</t>
  </si>
  <si>
    <t>c.</t>
  </si>
  <si>
    <t>a x b</t>
  </si>
  <si>
    <t>yd3</t>
  </si>
  <si>
    <t>d.</t>
  </si>
  <si>
    <t>e.</t>
  </si>
  <si>
    <t>f.</t>
  </si>
  <si>
    <t>Compaction unit cost</t>
  </si>
  <si>
    <t>g.</t>
  </si>
  <si>
    <t>h.</t>
  </si>
  <si>
    <t>j.</t>
  </si>
  <si>
    <t>Percent compaction</t>
  </si>
  <si>
    <t>k.</t>
  </si>
  <si>
    <t>II.</t>
  </si>
  <si>
    <t>Depth of topsoil needed</t>
  </si>
  <si>
    <t>Quantity of topsoil needed</t>
  </si>
  <si>
    <t>Purchase unit cost</t>
  </si>
  <si>
    <t>i.</t>
  </si>
  <si>
    <t>Total Topsoil Cost</t>
  </si>
  <si>
    <t>III.</t>
  </si>
  <si>
    <t>Depth of sand or gravel needed</t>
  </si>
  <si>
    <t>l.</t>
  </si>
  <si>
    <t>IV.</t>
  </si>
  <si>
    <t>V.</t>
  </si>
  <si>
    <t>VI.</t>
  </si>
  <si>
    <t>Length of drainage tile needed</t>
  </si>
  <si>
    <t>LF</t>
  </si>
  <si>
    <t>Total Drainage Tile Cost</t>
  </si>
  <si>
    <t>VII.</t>
  </si>
  <si>
    <t>Installation unit cost</t>
  </si>
  <si>
    <t>VIII.</t>
  </si>
  <si>
    <t>IX.</t>
  </si>
  <si>
    <t>Soil admixture unit cost</t>
  </si>
  <si>
    <t>X.</t>
  </si>
  <si>
    <t>Depth of soil needed</t>
  </si>
  <si>
    <t>Quantity of soil needed</t>
  </si>
  <si>
    <t>XI.</t>
  </si>
  <si>
    <t>acres</t>
  </si>
  <si>
    <t>XII.</t>
  </si>
  <si>
    <t>Total Vegetative Cover Cost</t>
  </si>
  <si>
    <t>XIII.</t>
  </si>
  <si>
    <t>wells</t>
  </si>
  <si>
    <t>XIV.</t>
  </si>
  <si>
    <t>XV.</t>
  </si>
  <si>
    <t>XVI.</t>
  </si>
  <si>
    <t>XVII.</t>
  </si>
  <si>
    <t>m.</t>
  </si>
  <si>
    <t>Percentage of soil from off-site</t>
  </si>
  <si>
    <t>n.</t>
  </si>
  <si>
    <t>/yd3</t>
  </si>
  <si>
    <t>Excavation unit cost (on-site material)</t>
  </si>
  <si>
    <t>Trenching and backfilling cost</t>
  </si>
  <si>
    <t>Total drainage tile unit cost</t>
  </si>
  <si>
    <t>ft2</t>
  </si>
  <si>
    <t>/ft2</t>
  </si>
  <si>
    <t>Number of wells to be installed</t>
  </si>
  <si>
    <t>XVIII.</t>
  </si>
  <si>
    <t>Total number of monitoring wells</t>
  </si>
  <si>
    <t>samples/yr</t>
  </si>
  <si>
    <t>/sample</t>
  </si>
  <si>
    <t>Mowing frequency</t>
  </si>
  <si>
    <t>visits/yr</t>
  </si>
  <si>
    <t>/acre/visit</t>
  </si>
  <si>
    <t>Fertilizer unit cost</t>
  </si>
  <si>
    <t>/acre</t>
  </si>
  <si>
    <t>/yr</t>
  </si>
  <si>
    <t>Reseeding unit cost</t>
  </si>
  <si>
    <t>/event</t>
  </si>
  <si>
    <t>/well</t>
  </si>
  <si>
    <t>Area to reseed/year</t>
  </si>
  <si>
    <t>POTW disposal unit cost</t>
  </si>
  <si>
    <t>Direct discharge to POTW unit cost</t>
  </si>
  <si>
    <t>Soil Testing</t>
  </si>
  <si>
    <t>Groundwater Monitoring</t>
  </si>
  <si>
    <t>Leachate Management</t>
  </si>
  <si>
    <t>*FILL IN THE BOXES. THE REST WILL BE CALCULATED FOR YOU*</t>
  </si>
  <si>
    <t>Percentage of soil from on-site</t>
  </si>
  <si>
    <t>(1 - d)</t>
  </si>
  <si>
    <t>Total soil unit cost</t>
  </si>
  <si>
    <t>samples/event</t>
  </si>
  <si>
    <t>Slope &amp; Fill</t>
  </si>
  <si>
    <t>Depth of soil needed for slope and fill</t>
  </si>
  <si>
    <t>inches</t>
  </si>
  <si>
    <t>x 1yd/36in</t>
  </si>
  <si>
    <t>Calculation or Conversion</t>
  </si>
  <si>
    <t>Purchace unit cost for off-site material</t>
  </si>
  <si>
    <t>(d x e) + (f x g)</t>
  </si>
  <si>
    <t>h + i + j</t>
  </si>
  <si>
    <t>k x b</t>
  </si>
  <si>
    <t>Total Slope &amp; Fill Cost</t>
  </si>
  <si>
    <t>l x (1 + m)</t>
  </si>
  <si>
    <t>x 4,840yd2/ac</t>
  </si>
  <si>
    <t>Infiltration Layer Soil</t>
  </si>
  <si>
    <t>Depth of infiltration soil needed</t>
  </si>
  <si>
    <t>Quantity of infiltration soil needed</t>
  </si>
  <si>
    <t xml:space="preserve">a x b </t>
  </si>
  <si>
    <t>Soil subtotal</t>
  </si>
  <si>
    <t>Total infiltration soil unit cost</t>
  </si>
  <si>
    <t>Infiltration soil subtotal</t>
  </si>
  <si>
    <t>Erosion Control / Protective Cover Soil</t>
  </si>
  <si>
    <t>Erosion/Protective soil subtotal</t>
  </si>
  <si>
    <t>Total Erosion Control/Protective Cover Soil Cost</t>
  </si>
  <si>
    <t>Total erosion/protective soil unit cost</t>
  </si>
  <si>
    <t>Vegetative support soil (Topsoil)</t>
  </si>
  <si>
    <t>Percentage of topsoil from off-site</t>
  </si>
  <si>
    <t>Percentage of topsoil from on-site</t>
  </si>
  <si>
    <t>Total topsoil unit cost</t>
  </si>
  <si>
    <t>h + i</t>
  </si>
  <si>
    <t>c x j</t>
  </si>
  <si>
    <t>Testing unit cost</t>
  </si>
  <si>
    <t>Vegetative Cover</t>
  </si>
  <si>
    <t>Area to be vegetated</t>
  </si>
  <si>
    <t>Flexible Membrane Liner</t>
  </si>
  <si>
    <t>x 43,560ft2/ac</t>
  </si>
  <si>
    <t>Total FML unit cost</t>
  </si>
  <si>
    <t>b + c</t>
  </si>
  <si>
    <t>Total FML cost</t>
  </si>
  <si>
    <t>a x d</t>
  </si>
  <si>
    <t>Infiltration Soil Cost</t>
  </si>
  <si>
    <t>/yd2</t>
  </si>
  <si>
    <t>o.</t>
  </si>
  <si>
    <t>p.</t>
  </si>
  <si>
    <t>q.</t>
  </si>
  <si>
    <t>Total Infiltration Soil Cost (soil, admixtures, and testing)</t>
  </si>
  <si>
    <t>r.</t>
  </si>
  <si>
    <t>s.</t>
  </si>
  <si>
    <t>t.</t>
  </si>
  <si>
    <t>n + q + t</t>
  </si>
  <si>
    <t>Subtotal Infiltration Soil Cost</t>
  </si>
  <si>
    <t>Subtotal admixture cost</t>
  </si>
  <si>
    <t>Subtotal soil testing cost</t>
  </si>
  <si>
    <t>Soil Admixture Cost</t>
  </si>
  <si>
    <t>Geotextile</t>
  </si>
  <si>
    <t>Total geotextile unit cost</t>
  </si>
  <si>
    <t>Total Geotextile Cost</t>
  </si>
  <si>
    <t>Geonet Composite</t>
  </si>
  <si>
    <t>Quantity of geonet composite needed</t>
  </si>
  <si>
    <t>Quantity of geotextile needed</t>
  </si>
  <si>
    <t>Quantity of FML needed</t>
  </si>
  <si>
    <t>Total geonet composite unit cost</t>
  </si>
  <si>
    <t>Total Geonet Composite Cost</t>
  </si>
  <si>
    <t>Geosynthetic Clay Liner</t>
  </si>
  <si>
    <t>Quantity of GCL needed</t>
  </si>
  <si>
    <t>Total GCL unit cost</t>
  </si>
  <si>
    <t>Total GCL Cost</t>
  </si>
  <si>
    <t>Geosynthetic Barrier &amp; Infiltration Layers</t>
  </si>
  <si>
    <t>Drainage Components</t>
  </si>
  <si>
    <t>Sand or Gravel Drainage</t>
  </si>
  <si>
    <t>Percentage of media from off-site</t>
  </si>
  <si>
    <t>Percentage of material from on-site</t>
  </si>
  <si>
    <t>Quantity of drainage material needed</t>
  </si>
  <si>
    <t>Total drainage material unit cost</t>
  </si>
  <si>
    <t>Drainage material subtotal</t>
  </si>
  <si>
    <t>Total drainage material cost</t>
  </si>
  <si>
    <t>Drainage Tile</t>
  </si>
  <si>
    <t>/LF</t>
  </si>
  <si>
    <t>Number of probes to be installed</t>
  </si>
  <si>
    <t>LFG probe unit cost</t>
  </si>
  <si>
    <t>/probe</t>
  </si>
  <si>
    <t>probes</t>
  </si>
  <si>
    <t>Subtotal LFG probe cost</t>
  </si>
  <si>
    <t>Landfill Control Systems</t>
  </si>
  <si>
    <t>Landfill Perimeter System</t>
  </si>
  <si>
    <t>Area to be closed</t>
  </si>
  <si>
    <t>Average number of vents per acre</t>
  </si>
  <si>
    <t>vents / acre</t>
  </si>
  <si>
    <t>LFG vent unit cost</t>
  </si>
  <si>
    <t>/vent</t>
  </si>
  <si>
    <t>Length of header pipe needed</t>
  </si>
  <si>
    <t>Header pipe unit cost</t>
  </si>
  <si>
    <t>Subtotal LFG vent cost</t>
  </si>
  <si>
    <t>d x e x f</t>
  </si>
  <si>
    <t>Header pipe installation cost</t>
  </si>
  <si>
    <t>Subtotal LFG active vent hook-up</t>
  </si>
  <si>
    <t>h x (i + j)</t>
  </si>
  <si>
    <t>Total Landfill Gas Management Cost</t>
  </si>
  <si>
    <t>c + g + k</t>
  </si>
  <si>
    <t>Landfill Gas Monitoring &amp; Control Components</t>
  </si>
  <si>
    <t>Groundwater Monitoring Components</t>
  </si>
  <si>
    <t>Hydrogeologic study cost</t>
  </si>
  <si>
    <t>Calculation</t>
  </si>
  <si>
    <t>GW Monitoring Well unit cost</t>
  </si>
  <si>
    <t>Additional well length over 50 ft</t>
  </si>
  <si>
    <t>Unit cost for additional well length</t>
  </si>
  <si>
    <t>Total Groundwater Monitoring Well Cost</t>
  </si>
  <si>
    <t>LF/well</t>
  </si>
  <si>
    <t>Number of wells &gt; 50 ft length</t>
  </si>
  <si>
    <t>a + (b x c) + (d x e x f)</t>
  </si>
  <si>
    <t>Mobilization / Demobilization</t>
  </si>
  <si>
    <t>Miscellaneous</t>
  </si>
  <si>
    <t>Cost for survey and deed notation</t>
  </si>
  <si>
    <t>Erosion/Sediment Control</t>
  </si>
  <si>
    <t>Quantity of Rip Rap needed</t>
  </si>
  <si>
    <t>Total rip rap cost</t>
  </si>
  <si>
    <t>a x (b + c)</t>
  </si>
  <si>
    <t>Quantity of silt fence needed</t>
  </si>
  <si>
    <t>Erosion control matting unit cost</t>
  </si>
  <si>
    <t>Rip Rap</t>
  </si>
  <si>
    <t>Drainage bench unit cost</t>
  </si>
  <si>
    <t>Drainage benches and berms</t>
  </si>
  <si>
    <t>Subtotal drainage bench cost</t>
  </si>
  <si>
    <t>Size of drainage swale/berm needed</t>
  </si>
  <si>
    <t>Size of drainage bench needed</t>
  </si>
  <si>
    <t>Drainage swale/berm unit cost</t>
  </si>
  <si>
    <t>Subtotal drainage swale/berm cost</t>
  </si>
  <si>
    <t>Gabian Baskets</t>
  </si>
  <si>
    <t>Quantity of gabian baskets needed</t>
  </si>
  <si>
    <t>Gabian basket unit cost</t>
  </si>
  <si>
    <t>Subtotal gabian basket cost</t>
  </si>
  <si>
    <t>Drainage Channels (Stormwater Control)</t>
  </si>
  <si>
    <t>Total Stormwater Control</t>
  </si>
  <si>
    <t>Rip rap unit cost</t>
  </si>
  <si>
    <t>d x e</t>
  </si>
  <si>
    <t>g x h</t>
  </si>
  <si>
    <t>j x k</t>
  </si>
  <si>
    <t>c + f + i + l</t>
  </si>
  <si>
    <t>Silt Fence unit cost</t>
  </si>
  <si>
    <t>Landfill Access Road</t>
  </si>
  <si>
    <t>Total Silt Fence Cost</t>
  </si>
  <si>
    <t>Total access road cost</t>
  </si>
  <si>
    <t xml:space="preserve">Contingency (10%): </t>
  </si>
  <si>
    <t>Cost for mobilization/demobilization</t>
  </si>
  <si>
    <t>Soil Cap Components</t>
  </si>
  <si>
    <t>Landfill Gas and Groundwater Features</t>
  </si>
  <si>
    <t xml:space="preserve">Engineering &amp; Documentation: </t>
  </si>
  <si>
    <t xml:space="preserve">Total Closure Cost: </t>
  </si>
  <si>
    <t>Construction QA/QC (1%)</t>
  </si>
  <si>
    <t>Closure Certification and CQA Report (1%)</t>
  </si>
  <si>
    <t>Survey and as-builts (2%)</t>
  </si>
  <si>
    <t>Total mobilization/demobilization cost</t>
  </si>
  <si>
    <t>Vegetative cover (seeding) unit cost</t>
  </si>
  <si>
    <t>Total number of sampling events/year</t>
  </si>
  <si>
    <t>events/yr</t>
  </si>
  <si>
    <t>Quantity of additional samples (e.g. QA/QC)</t>
  </si>
  <si>
    <t>Total samples per year</t>
  </si>
  <si>
    <t>Mobilization unit cost</t>
  </si>
  <si>
    <t>Technician field unit cost</t>
  </si>
  <si>
    <t>Total sampling cost</t>
  </si>
  <si>
    <t>Total Analysis cost</t>
  </si>
  <si>
    <t>Yearly Groundwater Monitoring Cost</t>
  </si>
  <si>
    <t>Analysis unit cost (Table 3.1 constituents)</t>
  </si>
  <si>
    <t>Engineering fees &amp; reports</t>
  </si>
  <si>
    <t>LFG Monitoring unit cost</t>
  </si>
  <si>
    <t>Frequency of suface monitoring (air permit)</t>
  </si>
  <si>
    <t>Surface monitoring unit cost</t>
  </si>
  <si>
    <t>Frequency of LFG compliance monitoring</t>
  </si>
  <si>
    <t>Total surface monitoring cost</t>
  </si>
  <si>
    <t>Frequency of LFG control system inspections</t>
  </si>
  <si>
    <t>Control system inspection cost</t>
  </si>
  <si>
    <t>c + f + j</t>
  </si>
  <si>
    <t>Total constrol system cost</t>
  </si>
  <si>
    <t>Control system operating unit cost</t>
  </si>
  <si>
    <t>g + (h x i)</t>
  </si>
  <si>
    <t>/gal</t>
  </si>
  <si>
    <t>Quantity of leachate generated</t>
  </si>
  <si>
    <t>Pump &amp; Haul unit cost</t>
  </si>
  <si>
    <t>Frequency of leachate sampling &amp; analysis</t>
  </si>
  <si>
    <t>Leachate sampling &amp; analysis unit cost</t>
  </si>
  <si>
    <t>Total perimeter LFG monitoring cost</t>
  </si>
  <si>
    <t>On-site Leachate Management or Pre-Treatment</t>
  </si>
  <si>
    <t>On-site treatment operating unit cost</t>
  </si>
  <si>
    <t>Total on-site management cost</t>
  </si>
  <si>
    <t>Leachate Disposal</t>
  </si>
  <si>
    <t>Subtotal leachate disposal unit cost</t>
  </si>
  <si>
    <t>d + e + f + g</t>
  </si>
  <si>
    <t>Total leachate disposal cost</t>
  </si>
  <si>
    <t>a x h</t>
  </si>
  <si>
    <t>gal/yr</t>
  </si>
  <si>
    <t>sample/yr</t>
  </si>
  <si>
    <t>Total leachate sampling &amp; analysis cost</t>
  </si>
  <si>
    <t>Yearly Leachate Management Cost</t>
  </si>
  <si>
    <t>c + i + l</t>
  </si>
  <si>
    <t>Cap Maintenance &amp; Repair</t>
  </si>
  <si>
    <t>Closed Landfill Area</t>
  </si>
  <si>
    <t>Mowing &amp; Fertilization</t>
  </si>
  <si>
    <t>Mowing unit cost</t>
  </si>
  <si>
    <t>Total mowing cost</t>
  </si>
  <si>
    <t>a x b x c</t>
  </si>
  <si>
    <t>Fertilizer frequency</t>
  </si>
  <si>
    <t>Total fertilizer cost</t>
  </si>
  <si>
    <t>a x e x f</t>
  </si>
  <si>
    <t>Cap Erosion &amp; Repair</t>
  </si>
  <si>
    <t>Total reseeding cost</t>
  </si>
  <si>
    <t>h x i</t>
  </si>
  <si>
    <t>Area of cap erosion/year</t>
  </si>
  <si>
    <t>Cap erosion repair unit cost</t>
  </si>
  <si>
    <t>Total cap erosion repair cost</t>
  </si>
  <si>
    <t>Yearly Cap Maintenance &amp; Repair cost</t>
  </si>
  <si>
    <t>Mobilization/Demobilization</t>
  </si>
  <si>
    <t>(k x l) + m</t>
  </si>
  <si>
    <t>d + g + j + n</t>
  </si>
  <si>
    <t>Vector &amp; Rodent Control</t>
  </si>
  <si>
    <t>Vector and rodent control unit cost</t>
  </si>
  <si>
    <t>Yearly Vector and Rodent Control Cost</t>
  </si>
  <si>
    <t>a</t>
  </si>
  <si>
    <t>Post-Closure Care Evaluation</t>
  </si>
  <si>
    <t>Engineering &amp; Documentation</t>
  </si>
  <si>
    <t>Post-Closure Care Certification</t>
  </si>
  <si>
    <t>(if not completed at time of landfill closure)</t>
  </si>
  <si>
    <t>years</t>
  </si>
  <si>
    <t>Total Post-Closure Care Cost</t>
  </si>
  <si>
    <t>Post-Closure Care Cost</t>
  </si>
  <si>
    <t>Annual Post-Closure Care Cost (APCC)</t>
  </si>
  <si>
    <t>Length of post-closure care (LPCC)</t>
  </si>
  <si>
    <t>Engineering Sum</t>
  </si>
  <si>
    <t>Sediment Basin Maintenance &amp; Repair</t>
  </si>
  <si>
    <t>Sediment basin cleanout frequency, 1 per</t>
  </si>
  <si>
    <t>Sediment basin cleanout unit cost</t>
  </si>
  <si>
    <t>1 / a</t>
  </si>
  <si>
    <t>event/yr</t>
  </si>
  <si>
    <t>Yearly Sediment Basin Maintenance &amp; Repair</t>
  </si>
  <si>
    <t>Total sediment basin maintenance cost</t>
  </si>
  <si>
    <t>Stormwater sampling frequency</t>
  </si>
  <si>
    <t>Total number of stormwater samples</t>
  </si>
  <si>
    <t>e x f</t>
  </si>
  <si>
    <t>locations</t>
  </si>
  <si>
    <t>Total number of stormwater sampling locations</t>
  </si>
  <si>
    <t>Analysis unit cost (VPDES permit parameters)</t>
  </si>
  <si>
    <t>f x (j + k)</t>
  </si>
  <si>
    <t>Total Stormwater Sampling &amp; Analysis cost</t>
  </si>
  <si>
    <t>d + n</t>
  </si>
  <si>
    <t>Removal and Disposal of Stockpiled Material</t>
  </si>
  <si>
    <t>Quantity of stockpiled materials</t>
  </si>
  <si>
    <t>Loading and Hauling unit cost</t>
  </si>
  <si>
    <t>Disposal unit cost</t>
  </si>
  <si>
    <t>Total Removal/Disposal Cost</t>
  </si>
  <si>
    <t>Landfill Gas &amp; Groundwater Features Subtotal (XIII + XIV):</t>
  </si>
  <si>
    <t>Drainage Component Subtotal (VIII + IX + X + XI+ XII):</t>
  </si>
  <si>
    <t>Geosynthetic Layers Subtotal (VI + VII):</t>
  </si>
  <si>
    <t>Closure Cost Subtotal (CCS):</t>
  </si>
  <si>
    <t>CCS + Contingency + Engineering</t>
  </si>
  <si>
    <t>Soil Cap Component Subtotal (I + II + III + IV + V):</t>
  </si>
  <si>
    <t>FA Mechanism Maintenance Cost</t>
  </si>
  <si>
    <t>FA maintenance x LPCC</t>
  </si>
  <si>
    <t>Post-Closure Cost + Engineering + FA Maintenance</t>
  </si>
  <si>
    <t>Total Engineering &amp; Documentation Costs</t>
  </si>
  <si>
    <t>Size of LF access road</t>
  </si>
  <si>
    <t>Total material needed</t>
  </si>
  <si>
    <t>Road material unit cost</t>
  </si>
  <si>
    <t>Placement/Spreading unit cost</t>
  </si>
  <si>
    <t>c x (d + e)</t>
  </si>
  <si>
    <t>Site Security</t>
  </si>
  <si>
    <t>XIX.</t>
  </si>
  <si>
    <t>Fencing</t>
  </si>
  <si>
    <t>Subtotal fencing cost</t>
  </si>
  <si>
    <t>Fence unit cost</t>
  </si>
  <si>
    <t>Length of fencing needed</t>
  </si>
  <si>
    <t>ft</t>
  </si>
  <si>
    <t>/ft</t>
  </si>
  <si>
    <t>Number of gates required</t>
  </si>
  <si>
    <t>Gate unit cost</t>
  </si>
  <si>
    <t>Subtotal gate cost</t>
  </si>
  <si>
    <t>/gate</t>
  </si>
  <si>
    <t>Gate or Barrier</t>
  </si>
  <si>
    <t>Closed Sign</t>
  </si>
  <si>
    <t>Number of signs required</t>
  </si>
  <si>
    <t>Sign unit cost</t>
  </si>
  <si>
    <t>Subtotal sign cost</t>
  </si>
  <si>
    <t>Total site security cost</t>
  </si>
  <si>
    <t>c + f + i</t>
  </si>
  <si>
    <t>Miscellaneous Subtotal (XV + … + XIX):</t>
  </si>
  <si>
    <t>/inspection</t>
  </si>
  <si>
    <t>Number of inspections per year</t>
  </si>
  <si>
    <t>Post-Closure Care General Inspections</t>
  </si>
  <si>
    <t>Yearly Post-Closure Care General Inspection Cost</t>
  </si>
  <si>
    <t>General Inspection unit cost</t>
  </si>
  <si>
    <t>Landfill Gas Monitoring, Maintenance, and Control</t>
  </si>
  <si>
    <t>Yearly Landfill Gas Monitoring, Maintenance, &amp; Control Cost</t>
  </si>
  <si>
    <t>Depth of gravel needed</t>
  </si>
  <si>
    <t>Depth of asphalt needed</t>
  </si>
  <si>
    <t>(I + … + XIX)</t>
  </si>
  <si>
    <t>CCS x 0.01</t>
  </si>
  <si>
    <t>CCS x 0.02</t>
  </si>
  <si>
    <t>CCS x 0.10</t>
  </si>
  <si>
    <t>GW Monitoring unit cost</t>
  </si>
  <si>
    <t>f + (g x b)</t>
  </si>
  <si>
    <t>33% x a</t>
  </si>
  <si>
    <t>10% x a</t>
  </si>
  <si>
    <t>Private disposal unit cost</t>
  </si>
  <si>
    <t>Worksheet CEW-01:  FORMAT FOR THE ESTIMATION OF CLOSURE COSTS</t>
  </si>
  <si>
    <t>Worksheet CEW-02:  FORMAT FOR THE ESTIMATION OF POST-CLOSURE COSTS</t>
  </si>
  <si>
    <t>i + j</t>
  </si>
  <si>
    <t>i + l + m</t>
  </si>
  <si>
    <t>Hauling, Placement and Spreading unit cost</t>
  </si>
  <si>
    <t>Closure of Leachate Storage Units</t>
  </si>
  <si>
    <t>Total Cost to Decommission/Remove</t>
  </si>
  <si>
    <t>(APCC x LPCC) + III.m.</t>
  </si>
  <si>
    <t>m</t>
  </si>
  <si>
    <t>One-time Leachate Unit Closure Cost at end of PCC</t>
  </si>
  <si>
    <t>Underdrain Monitoring</t>
  </si>
  <si>
    <t>Total number of monitoring locations</t>
  </si>
  <si>
    <t>Analysis unit cost (leachate indicator parameters)</t>
  </si>
  <si>
    <t>Underdrain Monitoring unit cost</t>
  </si>
  <si>
    <t>Yearly Underdrain Monitoring Cost</t>
  </si>
  <si>
    <t>I + … + VIII</t>
  </si>
  <si>
    <t>b x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</si>
</sst>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7" formatCode="&quot;$&quot;#,##0.00_);\(&quot;$&quot;#,##0.00\)"/>
    <numFmt numFmtId="43" formatCode="_(* #,##0.00_);_(* \(#,##0.00\);_(* &quot;-&quot;??_);_(@_)"/>
    <numFmt numFmtId="164" formatCode="&quot;$&quot;#,##0.00"/>
    <numFmt numFmtId="165" formatCode="&quot;$&quot;#,##0"/>
    <numFmt numFmtId="166" formatCode="_(* #,##0_);_(* \(#,##0\);_(* &quot;-&quot;??_);_(@_)"/>
    <numFmt numFmtId="167" formatCode="0.0"/>
    <numFmt numFmtId="168" formatCode="_(* #,##0.0_);_(* \(#,##0.0\);_(* &quot;-&quot;??_);_(@_)"/>
  </numFmts>
  <fonts count="22" x14ac:knownFonts="1">
    <font>
      <sz val="12"/>
      <name val="Arial"/>
    </font>
    <font>
      <sz val="10"/>
      <name val="Arial"/>
    </font>
    <font>
      <b/>
      <sz val="12"/>
      <name val="Arial"/>
    </font>
    <font>
      <b/>
      <sz val="10"/>
      <name val="Arial"/>
      <family val="2"/>
    </font>
    <font>
      <sz val="10"/>
      <name val="Arial"/>
      <family val="2"/>
    </font>
    <font>
      <i/>
      <sz val="10"/>
      <name val="Arial"/>
      <family val="2"/>
    </font>
    <font>
      <u/>
      <sz val="10"/>
      <name val="Calibri"/>
      <family val="2"/>
      <scheme val="minor"/>
    </font>
    <font>
      <sz val="10"/>
      <name val="Calibri"/>
      <family val="2"/>
      <scheme val="minor"/>
    </font>
    <font>
      <i/>
      <u/>
      <sz val="10"/>
      <name val="Calibri"/>
      <family val="2"/>
      <scheme val="minor"/>
    </font>
    <font>
      <b/>
      <sz val="10"/>
      <name val="Calibri"/>
      <family val="2"/>
      <scheme val="minor"/>
    </font>
    <font>
      <sz val="8"/>
      <color indexed="81"/>
      <name val="Tahoma"/>
      <family val="2"/>
    </font>
    <font>
      <b/>
      <sz val="10"/>
      <color rgb="FF0070C0"/>
      <name val="Cambria"/>
      <family val="1"/>
      <scheme val="major"/>
    </font>
    <font>
      <b/>
      <sz val="10"/>
      <name val="Cambria"/>
      <family val="1"/>
      <scheme val="major"/>
    </font>
    <font>
      <b/>
      <i/>
      <sz val="10"/>
      <name val="Calibri"/>
      <family val="2"/>
      <scheme val="minor"/>
    </font>
    <font>
      <i/>
      <sz val="10"/>
      <name val="Cambria"/>
      <family val="1"/>
      <scheme val="major"/>
    </font>
    <font>
      <i/>
      <sz val="10"/>
      <name val="Calibri"/>
      <family val="2"/>
      <scheme val="minor"/>
    </font>
    <font>
      <b/>
      <sz val="11"/>
      <name val="Cambria"/>
      <family val="1"/>
      <scheme val="major"/>
    </font>
    <font>
      <u/>
      <sz val="11"/>
      <name val="Calibri"/>
      <family val="2"/>
      <scheme val="minor"/>
    </font>
    <font>
      <sz val="11"/>
      <name val="Calibri"/>
      <family val="2"/>
      <scheme val="minor"/>
    </font>
    <font>
      <b/>
      <sz val="11"/>
      <color rgb="FF0070C0"/>
      <name val="Cambria"/>
      <family val="1"/>
      <scheme val="major"/>
    </font>
    <font>
      <sz val="8"/>
      <color indexed="81"/>
      <name val="Tahoma"/>
      <charset val="1"/>
    </font>
    <font>
      <sz val="10"/>
      <name val="Cambria"/>
      <family val="1"/>
      <scheme val="major"/>
    </font>
  </fonts>
  <fills count="2">
    <fill>
      <patternFill patternType="none"/>
    </fill>
    <fill>
      <patternFill patternType="gray125"/>
    </fill>
  </fills>
  <borders count="11">
    <border>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diagonal/>
    </border>
    <border>
      <left style="double">
        <color indexed="64"/>
      </left>
      <right style="double">
        <color indexed="64"/>
      </right>
      <top/>
      <bottom style="double">
        <color indexed="64"/>
      </bottom>
      <diagonal/>
    </border>
    <border>
      <left/>
      <right/>
      <top style="double">
        <color indexed="64"/>
      </top>
      <bottom style="double">
        <color indexed="64"/>
      </bottom>
      <diagonal/>
    </border>
    <border>
      <left/>
      <right/>
      <top/>
      <bottom style="double">
        <color indexed="64"/>
      </bottom>
      <diagonal/>
    </border>
    <border>
      <left/>
      <right/>
      <top style="thin">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2" fillId="0" borderId="0" xfId="0" applyFont="1"/>
    <xf numFmtId="0" fontId="4" fillId="0" borderId="0" xfId="0" applyFont="1"/>
    <xf numFmtId="0" fontId="4" fillId="0" borderId="0" xfId="0" applyFont="1" applyAlignment="1">
      <alignment wrapText="1"/>
    </xf>
    <xf numFmtId="0" fontId="4"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center" wrapText="1"/>
    </xf>
    <xf numFmtId="0" fontId="4" fillId="0" borderId="0" xfId="0" applyFont="1" applyAlignment="1">
      <alignment horizontal="right" wrapText="1"/>
    </xf>
    <xf numFmtId="0" fontId="5" fillId="0" borderId="0" xfId="0" applyFont="1" applyAlignment="1">
      <alignment horizontal="right"/>
    </xf>
    <xf numFmtId="0" fontId="5" fillId="0" borderId="0" xfId="0" applyFont="1" applyAlignment="1">
      <alignment horizontal="center" wrapText="1"/>
    </xf>
    <xf numFmtId="0" fontId="3" fillId="0" borderId="0" xfId="0" applyFont="1"/>
    <xf numFmtId="0" fontId="4" fillId="0" borderId="0" xfId="0" applyFont="1" applyAlignment="1">
      <alignment horizontal="center" vertical="top"/>
    </xf>
    <xf numFmtId="0" fontId="7" fillId="0" borderId="0" xfId="0" applyFont="1"/>
    <xf numFmtId="0" fontId="7" fillId="0" borderId="1" xfId="0" applyFont="1" applyBorder="1"/>
    <xf numFmtId="164" fontId="7" fillId="0" borderId="1" xfId="0" applyNumberFormat="1" applyFont="1" applyBorder="1"/>
    <xf numFmtId="9" fontId="7" fillId="0" borderId="1" xfId="0" applyNumberFormat="1" applyFont="1" applyBorder="1"/>
    <xf numFmtId="9" fontId="7" fillId="0" borderId="0" xfId="0" applyNumberFormat="1" applyFont="1"/>
    <xf numFmtId="164" fontId="7" fillId="0" borderId="0" xfId="0" applyNumberFormat="1" applyFont="1"/>
    <xf numFmtId="0" fontId="7" fillId="0" borderId="0" xfId="0" quotePrefix="1" applyFont="1"/>
    <xf numFmtId="0" fontId="7" fillId="0" borderId="0" xfId="0" applyFont="1" applyFill="1" applyBorder="1"/>
    <xf numFmtId="0" fontId="7" fillId="0" borderId="0" xfId="0" applyFont="1" applyAlignment="1">
      <alignment horizontal="right"/>
    </xf>
    <xf numFmtId="0" fontId="8"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right" vertical="top"/>
    </xf>
    <xf numFmtId="0" fontId="7" fillId="0" borderId="0" xfId="0" applyFont="1" applyAlignment="1">
      <alignment horizontal="center" wrapText="1"/>
    </xf>
    <xf numFmtId="0" fontId="7" fillId="0" borderId="0" xfId="0" applyFont="1" applyAlignment="1">
      <alignment horizontal="left" wrapText="1"/>
    </xf>
    <xf numFmtId="2" fontId="7" fillId="0" borderId="0" xfId="0" applyNumberFormat="1" applyFont="1"/>
    <xf numFmtId="0" fontId="7" fillId="0" borderId="0" xfId="0" applyFont="1" applyBorder="1" applyAlignment="1">
      <alignment horizontal="right"/>
    </xf>
    <xf numFmtId="0" fontId="7" fillId="0" borderId="0" xfId="0" applyFont="1" applyAlignment="1">
      <alignment horizontal="right" vertical="top" wrapText="1"/>
    </xf>
    <xf numFmtId="7" fontId="7" fillId="0" borderId="0" xfId="0" applyNumberFormat="1" applyFont="1" applyProtection="1"/>
    <xf numFmtId="9" fontId="7" fillId="0" borderId="0" xfId="0" applyNumberFormat="1" applyFont="1" applyBorder="1" applyAlignment="1" applyProtection="1">
      <alignment horizontal="right"/>
    </xf>
    <xf numFmtId="0" fontId="7" fillId="0" borderId="0" xfId="0" quotePrefix="1" applyFont="1" applyAlignment="1">
      <alignment horizontal="center" wrapText="1"/>
    </xf>
    <xf numFmtId="9" fontId="7" fillId="0" borderId="0" xfId="0" applyNumberFormat="1" applyFont="1" applyProtection="1"/>
    <xf numFmtId="164" fontId="7" fillId="0" borderId="0" xfId="0" applyNumberFormat="1" applyFont="1" applyAlignment="1">
      <alignment horizontal="right"/>
    </xf>
    <xf numFmtId="9" fontId="7" fillId="0" borderId="0" xfId="2" applyFont="1" applyBorder="1" applyAlignment="1">
      <alignment horizontal="right"/>
    </xf>
    <xf numFmtId="7" fontId="7" fillId="0" borderId="0" xfId="0" applyNumberFormat="1" applyFont="1" applyBorder="1" applyAlignment="1" applyProtection="1">
      <alignment horizontal="right"/>
    </xf>
    <xf numFmtId="0" fontId="7" fillId="0" borderId="0" xfId="0" applyFont="1" applyBorder="1" applyAlignment="1">
      <alignment horizontal="left" vertical="top" wrapText="1"/>
    </xf>
    <xf numFmtId="0" fontId="7" fillId="0" borderId="0" xfId="0" applyFont="1" applyBorder="1" applyAlignment="1">
      <alignment horizontal="left" wrapText="1"/>
    </xf>
    <xf numFmtId="3" fontId="7" fillId="0" borderId="0" xfId="0" applyNumberFormat="1" applyFont="1"/>
    <xf numFmtId="9" fontId="7" fillId="0" borderId="0" xfId="2" applyFont="1" applyAlignment="1" applyProtection="1">
      <alignment horizontal="center"/>
    </xf>
    <xf numFmtId="0" fontId="6" fillId="0" borderId="0" xfId="0" applyFont="1" applyAlignment="1"/>
    <xf numFmtId="0" fontId="9" fillId="0" borderId="0" xfId="0" applyFont="1"/>
    <xf numFmtId="0" fontId="9" fillId="0" borderId="0" xfId="0" applyFont="1" applyBorder="1" applyAlignment="1">
      <alignment horizontal="left" wrapText="1"/>
    </xf>
    <xf numFmtId="164" fontId="9" fillId="0" borderId="0" xfId="0" applyNumberFormat="1" applyFont="1" applyBorder="1" applyAlignment="1">
      <alignment horizontal="right"/>
    </xf>
    <xf numFmtId="0" fontId="11" fillId="0" borderId="0" xfId="0" applyFont="1"/>
    <xf numFmtId="0" fontId="11" fillId="0" borderId="0" xfId="0" applyFont="1" applyAlignment="1">
      <alignment horizontal="left" vertical="top"/>
    </xf>
    <xf numFmtId="0" fontId="11" fillId="0" borderId="0" xfId="0" applyFont="1" applyBorder="1" applyAlignment="1">
      <alignment horizontal="left" wrapText="1"/>
    </xf>
    <xf numFmtId="0" fontId="11" fillId="0" borderId="0" xfId="0" applyFont="1" applyBorder="1" applyAlignment="1">
      <alignment wrapText="1"/>
    </xf>
    <xf numFmtId="0" fontId="11" fillId="0" borderId="0" xfId="0" applyFont="1" applyBorder="1" applyAlignment="1">
      <alignment horizontal="left"/>
    </xf>
    <xf numFmtId="0" fontId="9" fillId="0" borderId="0" xfId="0" applyFont="1" applyBorder="1" applyAlignment="1">
      <alignment horizontal="left"/>
    </xf>
    <xf numFmtId="0" fontId="7" fillId="0" borderId="0" xfId="0" applyFont="1" applyAlignment="1">
      <alignment horizontal="left" indent="1"/>
    </xf>
    <xf numFmtId="0" fontId="7" fillId="0" borderId="0" xfId="0" applyFont="1" applyAlignment="1">
      <alignment horizontal="left" vertical="top" indent="1"/>
    </xf>
    <xf numFmtId="9" fontId="7" fillId="0" borderId="0" xfId="0" applyNumberFormat="1" applyFont="1" applyBorder="1"/>
    <xf numFmtId="0" fontId="7" fillId="0" borderId="0" xfId="0" applyFont="1" applyFill="1"/>
    <xf numFmtId="0" fontId="7" fillId="0" borderId="0" xfId="0" applyFont="1" applyBorder="1"/>
    <xf numFmtId="0" fontId="7" fillId="0" borderId="0" xfId="0" applyFont="1" applyBorder="1" applyAlignment="1">
      <alignment horizontal="center"/>
    </xf>
    <xf numFmtId="3" fontId="7" fillId="0" borderId="0" xfId="0" applyNumberFormat="1" applyFont="1" applyBorder="1"/>
    <xf numFmtId="2" fontId="7" fillId="0" borderId="0" xfId="0" applyNumberFormat="1" applyFont="1" applyBorder="1"/>
    <xf numFmtId="164" fontId="7" fillId="0" borderId="0" xfId="0" applyNumberFormat="1" applyFont="1" applyBorder="1"/>
    <xf numFmtId="0" fontId="8" fillId="0" borderId="0" xfId="0" applyFont="1" applyBorder="1" applyAlignment="1">
      <alignment horizontal="center" wrapText="1"/>
    </xf>
    <xf numFmtId="164" fontId="7" fillId="0" borderId="0" xfId="0" applyNumberFormat="1" applyFont="1" applyBorder="1" applyAlignment="1">
      <alignment horizontal="right"/>
    </xf>
    <xf numFmtId="0" fontId="7" fillId="0" borderId="0" xfId="0" applyFont="1" applyBorder="1" applyAlignment="1">
      <alignment horizontal="center" wrapText="1"/>
    </xf>
    <xf numFmtId="0" fontId="7" fillId="0" borderId="0" xfId="0" applyFont="1" applyBorder="1" applyAlignment="1">
      <alignment horizontal="left" indent="1"/>
    </xf>
    <xf numFmtId="0" fontId="7" fillId="0" borderId="0" xfId="0" quotePrefix="1" applyFont="1" applyBorder="1"/>
    <xf numFmtId="0" fontId="7" fillId="0" borderId="0" xfId="0" applyFont="1" applyBorder="1" applyAlignment="1">
      <alignment horizontal="left" vertical="top" indent="1"/>
    </xf>
    <xf numFmtId="0" fontId="11" fillId="0" borderId="0" xfId="0" applyFont="1" applyBorder="1"/>
    <xf numFmtId="0" fontId="6" fillId="0" borderId="0" xfId="0" applyFont="1" applyBorder="1" applyAlignment="1">
      <alignment horizontal="center"/>
    </xf>
    <xf numFmtId="0" fontId="7" fillId="0" borderId="0" xfId="0" applyFont="1" applyBorder="1" applyAlignment="1">
      <alignment horizontal="right" vertical="top"/>
    </xf>
    <xf numFmtId="9" fontId="7" fillId="0" borderId="0" xfId="2" applyFont="1" applyBorder="1" applyAlignment="1" applyProtection="1">
      <alignment horizontal="center"/>
    </xf>
    <xf numFmtId="165" fontId="7" fillId="0" borderId="1" xfId="0" applyNumberFormat="1" applyFont="1" applyBorder="1"/>
    <xf numFmtId="165" fontId="7" fillId="0" borderId="0" xfId="0" applyNumberFormat="1" applyFont="1"/>
    <xf numFmtId="165" fontId="13" fillId="0" borderId="0" xfId="0" applyNumberFormat="1" applyFont="1"/>
    <xf numFmtId="0" fontId="13" fillId="0" borderId="0" xfId="0" applyFont="1"/>
    <xf numFmtId="165" fontId="9" fillId="0" borderId="0" xfId="0" applyNumberFormat="1" applyFont="1" applyBorder="1"/>
    <xf numFmtId="165" fontId="13" fillId="0" borderId="0" xfId="0" applyNumberFormat="1" applyFont="1" applyBorder="1"/>
    <xf numFmtId="0" fontId="13" fillId="0" borderId="0" xfId="0" applyFont="1" applyBorder="1" applyAlignment="1">
      <alignment horizontal="left"/>
    </xf>
    <xf numFmtId="165" fontId="13" fillId="0" borderId="0" xfId="0" applyNumberFormat="1" applyFont="1" applyBorder="1" applyAlignment="1">
      <alignment horizontal="right"/>
    </xf>
    <xf numFmtId="0" fontId="13" fillId="0" borderId="0" xfId="0" applyFont="1" applyBorder="1" applyAlignment="1">
      <alignment horizontal="left" wrapText="1"/>
    </xf>
    <xf numFmtId="5" fontId="7" fillId="0" borderId="0" xfId="0" applyNumberFormat="1" applyFont="1" applyAlignment="1" applyProtection="1">
      <alignment horizontal="center"/>
    </xf>
    <xf numFmtId="0" fontId="14" fillId="0" borderId="0" xfId="0" applyFont="1" applyAlignment="1">
      <alignment horizontal="left" vertical="top"/>
    </xf>
    <xf numFmtId="0" fontId="14" fillId="0" borderId="0" xfId="0" applyFont="1" applyBorder="1" applyAlignment="1">
      <alignment horizontal="left"/>
    </xf>
    <xf numFmtId="0" fontId="15" fillId="0" borderId="0" xfId="0" applyFont="1"/>
    <xf numFmtId="165" fontId="7" fillId="0" borderId="0" xfId="0" applyNumberFormat="1" applyFont="1" applyBorder="1"/>
    <xf numFmtId="165" fontId="15" fillId="0" borderId="0" xfId="0" applyNumberFormat="1" applyFont="1" applyBorder="1" applyAlignment="1">
      <alignment horizontal="right"/>
    </xf>
    <xf numFmtId="0" fontId="15" fillId="0" borderId="0" xfId="0" applyFont="1" applyBorder="1" applyAlignment="1">
      <alignment horizontal="left" wrapText="1"/>
    </xf>
    <xf numFmtId="0" fontId="12" fillId="0" borderId="0" xfId="0" applyFont="1" applyBorder="1" applyAlignment="1">
      <alignment horizontal="left"/>
    </xf>
    <xf numFmtId="3" fontId="7" fillId="0" borderId="1" xfId="0" applyNumberFormat="1" applyFont="1" applyBorder="1"/>
    <xf numFmtId="0" fontId="14" fillId="0" borderId="0" xfId="0" applyFont="1"/>
    <xf numFmtId="165" fontId="15" fillId="0" borderId="0" xfId="0" applyNumberFormat="1" applyFont="1"/>
    <xf numFmtId="166" fontId="7" fillId="0" borderId="1" xfId="1" applyNumberFormat="1" applyFont="1" applyBorder="1"/>
    <xf numFmtId="166" fontId="7" fillId="0" borderId="0" xfId="1" applyNumberFormat="1" applyFont="1" applyBorder="1"/>
    <xf numFmtId="165" fontId="7" fillId="0" borderId="1" xfId="1" applyNumberFormat="1" applyFont="1" applyBorder="1"/>
    <xf numFmtId="1" fontId="7" fillId="0" borderId="1" xfId="0" applyNumberFormat="1" applyFont="1" applyBorder="1"/>
    <xf numFmtId="0" fontId="7" fillId="0" borderId="0" xfId="0" applyFont="1" applyBorder="1" applyAlignment="1">
      <alignment horizontal="left"/>
    </xf>
    <xf numFmtId="0" fontId="7" fillId="0" borderId="0" xfId="0" quotePrefix="1" applyFont="1" applyBorder="1" applyAlignment="1">
      <alignment horizontal="left"/>
    </xf>
    <xf numFmtId="164" fontId="7" fillId="0" borderId="4" xfId="0" applyNumberFormat="1" applyFont="1" applyBorder="1"/>
    <xf numFmtId="165" fontId="13" fillId="0" borderId="1" xfId="0" applyNumberFormat="1" applyFont="1" applyBorder="1"/>
    <xf numFmtId="165" fontId="15" fillId="0" borderId="0" xfId="0" applyNumberFormat="1" applyFont="1" applyBorder="1"/>
    <xf numFmtId="0" fontId="7" fillId="0" borderId="3" xfId="0" applyFont="1" applyBorder="1"/>
    <xf numFmtId="0" fontId="17" fillId="0" borderId="0" xfId="0" applyFont="1" applyAlignment="1"/>
    <xf numFmtId="0" fontId="18" fillId="0" borderId="0" xfId="0" applyFont="1"/>
    <xf numFmtId="9" fontId="7" fillId="0" borderId="0" xfId="0" applyNumberFormat="1" applyFont="1" applyAlignment="1">
      <alignment horizontal="center"/>
    </xf>
    <xf numFmtId="6" fontId="7" fillId="0" borderId="0" xfId="0" applyNumberFormat="1" applyFont="1"/>
    <xf numFmtId="0" fontId="13" fillId="0" borderId="0" xfId="0" applyFont="1" applyAlignment="1">
      <alignment horizontal="left" indent="1"/>
    </xf>
    <xf numFmtId="165" fontId="19" fillId="0" borderId="0" xfId="0" applyNumberFormat="1" applyFont="1"/>
    <xf numFmtId="0" fontId="19" fillId="0" borderId="0" xfId="0" applyFont="1"/>
    <xf numFmtId="0" fontId="7" fillId="0" borderId="2" xfId="0" applyFont="1" applyBorder="1"/>
    <xf numFmtId="165" fontId="19" fillId="0" borderId="3" xfId="0" applyNumberFormat="1" applyFont="1" applyBorder="1" applyAlignment="1"/>
    <xf numFmtId="165" fontId="19" fillId="0" borderId="0" xfId="0" applyNumberFormat="1" applyFont="1" applyBorder="1" applyAlignment="1"/>
    <xf numFmtId="0" fontId="19" fillId="0" borderId="0" xfId="0" applyFont="1" applyBorder="1" applyAlignment="1">
      <alignment horizontal="right"/>
    </xf>
    <xf numFmtId="0" fontId="19" fillId="0" borderId="3" xfId="0" applyFont="1" applyBorder="1" applyAlignment="1">
      <alignment horizontal="right"/>
    </xf>
    <xf numFmtId="0" fontId="18" fillId="0" borderId="2" xfId="0" applyFont="1" applyBorder="1"/>
    <xf numFmtId="165" fontId="7" fillId="0" borderId="0" xfId="0" applyNumberFormat="1" applyFont="1" applyAlignment="1">
      <alignment horizontal="right"/>
    </xf>
    <xf numFmtId="165" fontId="7" fillId="0" borderId="0" xfId="0" applyNumberFormat="1" applyFont="1" applyBorder="1" applyAlignment="1">
      <alignment horizontal="right"/>
    </xf>
    <xf numFmtId="0" fontId="19" fillId="0" borderId="0" xfId="0" applyFont="1" applyBorder="1" applyAlignment="1">
      <alignment horizontal="left"/>
    </xf>
    <xf numFmtId="0" fontId="19" fillId="0" borderId="0" xfId="0" applyFont="1" applyBorder="1"/>
    <xf numFmtId="0" fontId="7" fillId="0" borderId="0" xfId="0" quotePrefix="1" applyFont="1" applyBorder="1" applyAlignment="1">
      <alignment horizontal="left" wrapText="1"/>
    </xf>
    <xf numFmtId="1" fontId="7" fillId="0" borderId="0" xfId="0" applyNumberFormat="1" applyFont="1" applyBorder="1"/>
    <xf numFmtId="164" fontId="7" fillId="0" borderId="5" xfId="0" applyNumberFormat="1" applyFont="1" applyBorder="1"/>
    <xf numFmtId="0" fontId="15" fillId="0" borderId="0" xfId="0" applyFont="1" applyBorder="1"/>
    <xf numFmtId="164" fontId="15" fillId="0" borderId="0" xfId="0" applyNumberFormat="1" applyFont="1"/>
    <xf numFmtId="164" fontId="15" fillId="0" borderId="0" xfId="0" applyNumberFormat="1" applyFont="1" applyBorder="1"/>
    <xf numFmtId="0" fontId="13" fillId="0" borderId="0" xfId="0" applyFont="1" applyBorder="1"/>
    <xf numFmtId="164" fontId="7" fillId="0" borderId="1" xfId="1" applyNumberFormat="1" applyFont="1" applyBorder="1"/>
    <xf numFmtId="164" fontId="7" fillId="0" borderId="7" xfId="0" applyNumberFormat="1" applyFont="1" applyBorder="1"/>
    <xf numFmtId="0" fontId="13" fillId="0" borderId="0" xfId="0" quotePrefix="1" applyFont="1" applyBorder="1"/>
    <xf numFmtId="43" fontId="7" fillId="0" borderId="0" xfId="0" applyNumberFormat="1" applyFont="1"/>
    <xf numFmtId="168" fontId="7" fillId="0" borderId="0" xfId="0" applyNumberFormat="1" applyFont="1"/>
    <xf numFmtId="167" fontId="7" fillId="0" borderId="0" xfId="0" applyNumberFormat="1" applyFont="1"/>
    <xf numFmtId="0" fontId="13" fillId="0" borderId="0" xfId="0" quotePrefix="1" applyFont="1"/>
    <xf numFmtId="0" fontId="7" fillId="0" borderId="0" xfId="0" applyFont="1" applyAlignment="1">
      <alignment horizontal="left"/>
    </xf>
    <xf numFmtId="165" fontId="7" fillId="0" borderId="0" xfId="1" applyNumberFormat="1" applyFont="1" applyBorder="1"/>
    <xf numFmtId="165" fontId="7" fillId="0" borderId="6" xfId="1" applyNumberFormat="1" applyFont="1" applyBorder="1"/>
    <xf numFmtId="0" fontId="15" fillId="0" borderId="0" xfId="0" quotePrefix="1" applyFont="1" applyBorder="1"/>
    <xf numFmtId="0" fontId="16" fillId="0" borderId="0" xfId="0" applyFont="1" applyBorder="1" applyAlignment="1">
      <alignment horizontal="left"/>
    </xf>
    <xf numFmtId="0" fontId="19" fillId="0" borderId="0" xfId="0" applyFont="1" applyBorder="1" applyAlignment="1">
      <alignment horizontal="right"/>
    </xf>
    <xf numFmtId="0" fontId="11" fillId="0" borderId="0" xfId="0" applyFont="1" applyFill="1" applyBorder="1" applyAlignment="1">
      <alignment horizontal="left"/>
    </xf>
    <xf numFmtId="0" fontId="19" fillId="0" borderId="0" xfId="0" applyFont="1" applyBorder="1" applyAlignment="1"/>
    <xf numFmtId="0" fontId="19" fillId="0" borderId="0" xfId="0" applyFont="1" applyAlignment="1"/>
    <xf numFmtId="0" fontId="7" fillId="0" borderId="0" xfId="0" quotePrefix="1" applyFont="1" applyAlignment="1"/>
    <xf numFmtId="165" fontId="7" fillId="0" borderId="0" xfId="0" applyNumberFormat="1" applyFont="1" applyAlignment="1">
      <alignment horizontal="center"/>
    </xf>
    <xf numFmtId="0" fontId="7" fillId="0" borderId="3" xfId="0" applyFont="1" applyBorder="1" applyAlignment="1">
      <alignment horizontal="center"/>
    </xf>
    <xf numFmtId="167" fontId="7" fillId="0" borderId="0" xfId="0" applyNumberFormat="1" applyFont="1" applyBorder="1" applyAlignment="1">
      <alignment horizontal="right"/>
    </xf>
    <xf numFmtId="0" fontId="15" fillId="0" borderId="0" xfId="0" applyFont="1" applyBorder="1" applyAlignment="1">
      <alignment horizontal="left"/>
    </xf>
    <xf numFmtId="0" fontId="21" fillId="0" borderId="0" xfId="0" applyFont="1" applyBorder="1" applyAlignment="1">
      <alignment horizontal="left"/>
    </xf>
    <xf numFmtId="1" fontId="7" fillId="0" borderId="1" xfId="1" applyNumberFormat="1" applyFont="1" applyBorder="1"/>
    <xf numFmtId="0" fontId="16" fillId="0" borderId="2" xfId="0" applyFont="1" applyBorder="1" applyAlignment="1"/>
    <xf numFmtId="0" fontId="11" fillId="0" borderId="8" xfId="0" applyFont="1" applyFill="1" applyBorder="1" applyAlignment="1"/>
    <xf numFmtId="0" fontId="3" fillId="0" borderId="9" xfId="0" applyFont="1" applyBorder="1" applyAlignment="1"/>
    <xf numFmtId="0" fontId="3" fillId="0" borderId="6" xfId="0" applyFont="1" applyBorder="1" applyAlignment="1"/>
    <xf numFmtId="0" fontId="3" fillId="0" borderId="10" xfId="0" applyFont="1" applyBorder="1" applyAlignment="1"/>
    <xf numFmtId="0" fontId="3" fillId="0" borderId="9" xfId="0" applyFont="1" applyBorder="1" applyAlignment="1">
      <alignment horizontal="left"/>
    </xf>
    <xf numFmtId="0" fontId="3" fillId="0" borderId="6" xfId="0" applyFont="1" applyBorder="1" applyAlignment="1">
      <alignment horizontal="left"/>
    </xf>
    <xf numFmtId="0" fontId="3" fillId="0" borderId="10" xfId="0" applyFont="1" applyBorder="1" applyAlignment="1">
      <alignment horizontal="left"/>
    </xf>
    <xf numFmtId="0" fontId="15" fillId="0" borderId="0" xfId="0" applyFont="1"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53975</xdr:colOff>
      <xdr:row>253</xdr:row>
      <xdr:rowOff>0</xdr:rowOff>
    </xdr:from>
    <xdr:ext cx="7480300" cy="609013"/>
    <xdr:sp macro="" textlink="">
      <xdr:nvSpPr>
        <xdr:cNvPr id="2" name="TextBox 1"/>
        <xdr:cNvSpPr txBox="1"/>
      </xdr:nvSpPr>
      <xdr:spPr>
        <a:xfrm>
          <a:off x="53975" y="44396025"/>
          <a:ext cx="7480300" cy="6090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US" sz="1100"/>
            <a:t>Facilities are not required to use Worksheets CEW-01 and CEW-02; these forms are merely provided for facility use in an effort to show the depth of items to be addressed when preparing closure and post-closure care cost estimates. Facility-specific or alternate worksheets will be accepted for review and should accompany a certified DEQ Form CE SWDF.</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73026</xdr:colOff>
      <xdr:row>130</xdr:row>
      <xdr:rowOff>9525</xdr:rowOff>
    </xdr:from>
    <xdr:ext cx="7470774" cy="609013"/>
    <xdr:sp macro="" textlink="">
      <xdr:nvSpPr>
        <xdr:cNvPr id="2" name="TextBox 1"/>
        <xdr:cNvSpPr txBox="1"/>
      </xdr:nvSpPr>
      <xdr:spPr>
        <a:xfrm>
          <a:off x="73026" y="23050500"/>
          <a:ext cx="7470774" cy="6090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US" sz="1100"/>
            <a:t>Facilities are not required to use Worksheets CEW-01 and CEW-02; these forms are merely provided for facility use in an effort to show the depth of items to be addressed when preparing closure and post-closure care cost estimates. Facility-specific or alternate worksheets will be accepted for review and should accompany a certified DEQ Form CE SWDF.</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57"/>
  <sheetViews>
    <sheetView tabSelected="1" zoomScaleNormal="100" workbookViewId="0"/>
  </sheetViews>
  <sheetFormatPr defaultRowHeight="12.75" x14ac:dyDescent="0.2"/>
  <cols>
    <col min="1" max="1" width="4.33203125" style="13" customWidth="1"/>
    <col min="2" max="2" width="30.33203125" style="13" customWidth="1"/>
    <col min="3" max="4" width="8.88671875" style="13"/>
    <col min="5" max="5" width="15.77734375" style="13" customWidth="1"/>
    <col min="6" max="7" width="10.5546875" style="13" customWidth="1"/>
    <col min="8" max="16384" width="8.88671875" style="13"/>
  </cols>
  <sheetData>
    <row r="1" spans="1:10" ht="15" customHeight="1" x14ac:dyDescent="0.2">
      <c r="A1" s="139" t="s">
        <v>384</v>
      </c>
      <c r="B1" s="139"/>
      <c r="C1" s="139"/>
      <c r="D1" s="139"/>
      <c r="E1" s="139"/>
      <c r="F1" s="139"/>
      <c r="G1" s="139"/>
    </row>
    <row r="2" spans="1:10" ht="13.5" thickBot="1" x14ac:dyDescent="0.25">
      <c r="B2" s="8"/>
      <c r="C2" s="4"/>
      <c r="D2" s="7"/>
      <c r="E2" s="2"/>
      <c r="F2" s="5"/>
    </row>
    <row r="3" spans="1:10" ht="15" customHeight="1" thickTop="1" thickBot="1" x14ac:dyDescent="0.25">
      <c r="A3" s="152" t="s">
        <v>80</v>
      </c>
      <c r="B3" s="153"/>
      <c r="C3" s="153"/>
      <c r="D3" s="153"/>
      <c r="E3" s="153"/>
      <c r="F3" s="153"/>
      <c r="G3" s="154"/>
    </row>
    <row r="4" spans="1:10" ht="13.5" thickTop="1" x14ac:dyDescent="0.2"/>
    <row r="5" spans="1:10" s="101" customFormat="1" ht="15" x14ac:dyDescent="0.25">
      <c r="A5" s="147" t="s">
        <v>227</v>
      </c>
      <c r="B5" s="147"/>
      <c r="C5" s="147"/>
      <c r="D5" s="112"/>
      <c r="E5" s="112"/>
      <c r="F5" s="112"/>
      <c r="G5" s="112"/>
      <c r="H5" s="100"/>
      <c r="I5" s="100"/>
      <c r="J5" s="100"/>
    </row>
    <row r="6" spans="1:10" ht="13.5" thickBot="1" x14ac:dyDescent="0.25">
      <c r="A6" s="49" t="s">
        <v>0</v>
      </c>
      <c r="B6" s="66" t="s">
        <v>85</v>
      </c>
      <c r="C6" s="55"/>
      <c r="D6" s="55"/>
      <c r="E6" s="67" t="s">
        <v>89</v>
      </c>
      <c r="F6" s="55"/>
      <c r="G6" s="55"/>
    </row>
    <row r="7" spans="1:10" ht="14.25" thickTop="1" thickBot="1" x14ac:dyDescent="0.25">
      <c r="A7" s="63" t="s">
        <v>1</v>
      </c>
      <c r="B7" s="55" t="s">
        <v>2</v>
      </c>
      <c r="C7" s="14"/>
      <c r="D7" s="55" t="s">
        <v>42</v>
      </c>
      <c r="E7" s="56" t="s">
        <v>96</v>
      </c>
      <c r="F7" s="57">
        <f>C7*4840</f>
        <v>0</v>
      </c>
      <c r="G7" s="55" t="s">
        <v>3</v>
      </c>
    </row>
    <row r="8" spans="1:10" ht="14.25" thickTop="1" thickBot="1" x14ac:dyDescent="0.25">
      <c r="A8" s="63" t="s">
        <v>4</v>
      </c>
      <c r="B8" s="55" t="s">
        <v>86</v>
      </c>
      <c r="C8" s="14"/>
      <c r="D8" s="55" t="s">
        <v>87</v>
      </c>
      <c r="E8" s="56" t="s">
        <v>88</v>
      </c>
      <c r="F8" s="58">
        <f>C8/36</f>
        <v>0</v>
      </c>
      <c r="G8" s="55" t="s">
        <v>5</v>
      </c>
    </row>
    <row r="9" spans="1:10" ht="14.25" thickTop="1" thickBot="1" x14ac:dyDescent="0.25">
      <c r="A9" s="63" t="s">
        <v>6</v>
      </c>
      <c r="B9" s="55" t="s">
        <v>40</v>
      </c>
      <c r="C9" s="55"/>
      <c r="D9" s="55"/>
      <c r="E9" s="56" t="s">
        <v>7</v>
      </c>
      <c r="F9" s="57">
        <f>F7*F8</f>
        <v>0</v>
      </c>
      <c r="G9" s="55" t="s">
        <v>8</v>
      </c>
    </row>
    <row r="10" spans="1:10" ht="14.25" thickTop="1" thickBot="1" x14ac:dyDescent="0.25">
      <c r="A10" s="63" t="s">
        <v>9</v>
      </c>
      <c r="B10" s="55" t="s">
        <v>52</v>
      </c>
      <c r="C10" s="16"/>
      <c r="D10" s="55"/>
      <c r="E10" s="56"/>
    </row>
    <row r="11" spans="1:10" ht="13.5" customHeight="1" thickTop="1" thickBot="1" x14ac:dyDescent="0.25">
      <c r="A11" s="63" t="s">
        <v>10</v>
      </c>
      <c r="B11" s="55" t="s">
        <v>90</v>
      </c>
      <c r="C11" s="15"/>
      <c r="D11" s="55" t="s">
        <v>54</v>
      </c>
      <c r="E11" s="56"/>
    </row>
    <row r="12" spans="1:10" ht="14.25" thickTop="1" thickBot="1" x14ac:dyDescent="0.25">
      <c r="A12" s="63" t="s">
        <v>11</v>
      </c>
      <c r="B12" s="55" t="s">
        <v>81</v>
      </c>
      <c r="C12" s="55"/>
      <c r="D12" s="55"/>
      <c r="E12" s="56" t="s">
        <v>82</v>
      </c>
      <c r="F12" s="53">
        <f>1-C10</f>
        <v>1</v>
      </c>
      <c r="G12" s="55"/>
    </row>
    <row r="13" spans="1:10" ht="14.25" thickTop="1" thickBot="1" x14ac:dyDescent="0.25">
      <c r="A13" s="63" t="s">
        <v>13</v>
      </c>
      <c r="B13" s="55" t="s">
        <v>55</v>
      </c>
      <c r="C13" s="15"/>
      <c r="D13" s="55" t="s">
        <v>54</v>
      </c>
      <c r="E13" s="56"/>
      <c r="F13" s="13">
        <f>F11+(C12*C7)</f>
        <v>0</v>
      </c>
    </row>
    <row r="14" spans="1:10" ht="14.25" thickTop="1" thickBot="1" x14ac:dyDescent="0.25">
      <c r="A14" s="63" t="s">
        <v>14</v>
      </c>
      <c r="B14" s="55" t="s">
        <v>83</v>
      </c>
      <c r="C14" s="55"/>
      <c r="D14" s="55"/>
      <c r="E14" s="56" t="s">
        <v>91</v>
      </c>
      <c r="F14" s="59">
        <f>(C10*C11)+(F12*C13)</f>
        <v>0</v>
      </c>
      <c r="G14" s="64" t="s">
        <v>54</v>
      </c>
    </row>
    <row r="15" spans="1:10" ht="14.25" thickTop="1" thickBot="1" x14ac:dyDescent="0.25">
      <c r="A15" s="63" t="s">
        <v>22</v>
      </c>
      <c r="B15" s="20" t="s">
        <v>388</v>
      </c>
      <c r="C15" s="15"/>
      <c r="D15" s="55" t="s">
        <v>54</v>
      </c>
      <c r="E15" s="56"/>
      <c r="F15" s="13">
        <f>F11+F13+C14</f>
        <v>0</v>
      </c>
    </row>
    <row r="16" spans="1:10" ht="14.25" thickTop="1" thickBot="1" x14ac:dyDescent="0.25">
      <c r="A16" s="63" t="s">
        <v>15</v>
      </c>
      <c r="B16" s="55" t="s">
        <v>12</v>
      </c>
      <c r="C16" s="15"/>
      <c r="D16" s="55" t="s">
        <v>54</v>
      </c>
      <c r="E16" s="56"/>
    </row>
    <row r="17" spans="1:7" ht="13.5" thickTop="1" x14ac:dyDescent="0.2">
      <c r="A17" s="65" t="s">
        <v>17</v>
      </c>
      <c r="B17" s="38" t="s">
        <v>83</v>
      </c>
      <c r="C17" s="28"/>
      <c r="D17" s="60"/>
      <c r="E17" s="56" t="s">
        <v>92</v>
      </c>
      <c r="F17" s="61">
        <f>F14+C15+C16</f>
        <v>0</v>
      </c>
      <c r="G17" s="64" t="s">
        <v>54</v>
      </c>
    </row>
    <row r="18" spans="1:7" ht="13.5" thickBot="1" x14ac:dyDescent="0.25">
      <c r="A18" s="65" t="s">
        <v>26</v>
      </c>
      <c r="B18" s="37" t="s">
        <v>101</v>
      </c>
      <c r="C18" s="28"/>
      <c r="D18" s="62"/>
      <c r="E18" s="56" t="s">
        <v>93</v>
      </c>
      <c r="F18" s="114">
        <f>F17*F9</f>
        <v>0</v>
      </c>
      <c r="G18" s="55"/>
    </row>
    <row r="19" spans="1:7" ht="14.25" thickTop="1" thickBot="1" x14ac:dyDescent="0.25">
      <c r="A19" s="65" t="s">
        <v>51</v>
      </c>
      <c r="B19" s="38" t="s">
        <v>16</v>
      </c>
      <c r="C19" s="16"/>
      <c r="D19" s="38"/>
      <c r="E19" s="58"/>
      <c r="F19" s="56"/>
      <c r="G19" s="55"/>
    </row>
    <row r="20" spans="1:7" ht="13.5" thickTop="1" x14ac:dyDescent="0.2">
      <c r="A20" s="68"/>
      <c r="B20" s="78" t="s">
        <v>94</v>
      </c>
      <c r="C20" s="35"/>
      <c r="D20" s="62"/>
      <c r="E20" s="69" t="s">
        <v>95</v>
      </c>
      <c r="F20" s="77">
        <f>F18*(1+C19)</f>
        <v>0</v>
      </c>
      <c r="G20" s="55"/>
    </row>
    <row r="21" spans="1:7" x14ac:dyDescent="0.2">
      <c r="A21" s="29"/>
      <c r="B21" s="38"/>
      <c r="C21" s="36"/>
      <c r="D21" s="25"/>
      <c r="E21" s="30"/>
      <c r="F21" s="23"/>
    </row>
    <row r="22" spans="1:7" x14ac:dyDescent="0.2">
      <c r="A22" s="46" t="s">
        <v>18</v>
      </c>
      <c r="B22" s="47" t="s">
        <v>97</v>
      </c>
      <c r="C22" s="31"/>
      <c r="D22" s="32"/>
      <c r="E22" s="33"/>
      <c r="F22" s="23"/>
    </row>
    <row r="23" spans="1:7" ht="13.5" thickBot="1" x14ac:dyDescent="0.25">
      <c r="A23" s="80" t="s">
        <v>123</v>
      </c>
      <c r="B23" s="47"/>
      <c r="C23" s="31"/>
      <c r="D23" s="32"/>
      <c r="E23" s="33"/>
      <c r="F23" s="23"/>
    </row>
    <row r="24" spans="1:7" ht="14.25" thickTop="1" thickBot="1" x14ac:dyDescent="0.25">
      <c r="A24" s="51" t="s">
        <v>1</v>
      </c>
      <c r="B24" s="13" t="s">
        <v>2</v>
      </c>
      <c r="C24" s="14"/>
      <c r="D24" s="13" t="s">
        <v>42</v>
      </c>
      <c r="E24" s="23" t="s">
        <v>96</v>
      </c>
      <c r="F24" s="39">
        <f>C24*4840</f>
        <v>0</v>
      </c>
      <c r="G24" s="13" t="s">
        <v>3</v>
      </c>
    </row>
    <row r="25" spans="1:7" ht="14.25" thickTop="1" thickBot="1" x14ac:dyDescent="0.25">
      <c r="A25" s="51" t="s">
        <v>4</v>
      </c>
      <c r="B25" s="13" t="s">
        <v>98</v>
      </c>
      <c r="C25" s="14"/>
      <c r="D25" s="13" t="s">
        <v>87</v>
      </c>
      <c r="E25" s="23" t="s">
        <v>88</v>
      </c>
      <c r="F25" s="27">
        <f>C25/36</f>
        <v>0</v>
      </c>
      <c r="G25" s="13" t="s">
        <v>5</v>
      </c>
    </row>
    <row r="26" spans="1:7" ht="14.25" thickTop="1" thickBot="1" x14ac:dyDescent="0.25">
      <c r="A26" s="51" t="s">
        <v>6</v>
      </c>
      <c r="B26" s="13" t="s">
        <v>99</v>
      </c>
      <c r="E26" s="23" t="s">
        <v>100</v>
      </c>
      <c r="F26" s="39">
        <f>F24*F25</f>
        <v>0</v>
      </c>
      <c r="G26" s="13" t="s">
        <v>8</v>
      </c>
    </row>
    <row r="27" spans="1:7" ht="14.25" thickTop="1" thickBot="1" x14ac:dyDescent="0.25">
      <c r="A27" s="51" t="s">
        <v>9</v>
      </c>
      <c r="B27" s="13" t="s">
        <v>52</v>
      </c>
      <c r="C27" s="16"/>
      <c r="E27" s="23"/>
    </row>
    <row r="28" spans="1:7" ht="14.25" thickTop="1" thickBot="1" x14ac:dyDescent="0.25">
      <c r="A28" s="51" t="s">
        <v>10</v>
      </c>
      <c r="B28" s="13" t="s">
        <v>90</v>
      </c>
      <c r="C28" s="15"/>
      <c r="D28" s="13" t="s">
        <v>54</v>
      </c>
      <c r="E28" s="23"/>
    </row>
    <row r="29" spans="1:7" ht="14.25" thickTop="1" thickBot="1" x14ac:dyDescent="0.25">
      <c r="A29" s="51" t="s">
        <v>11</v>
      </c>
      <c r="B29" s="13" t="s">
        <v>81</v>
      </c>
      <c r="C29" s="55"/>
      <c r="E29" s="23" t="s">
        <v>82</v>
      </c>
      <c r="F29" s="17">
        <f>1-C27</f>
        <v>1</v>
      </c>
    </row>
    <row r="30" spans="1:7" ht="14.25" thickTop="1" thickBot="1" x14ac:dyDescent="0.25">
      <c r="A30" s="51" t="s">
        <v>13</v>
      </c>
      <c r="B30" s="13" t="s">
        <v>55</v>
      </c>
      <c r="C30" s="15"/>
      <c r="D30" s="13" t="s">
        <v>54</v>
      </c>
      <c r="E30" s="23"/>
    </row>
    <row r="31" spans="1:7" ht="14.25" thickTop="1" thickBot="1" x14ac:dyDescent="0.25">
      <c r="A31" s="51" t="s">
        <v>14</v>
      </c>
      <c r="B31" s="13" t="s">
        <v>102</v>
      </c>
      <c r="C31" s="55"/>
      <c r="E31" s="23" t="s">
        <v>91</v>
      </c>
      <c r="F31" s="18">
        <f>(C27*C28)+(F29*C30)</f>
        <v>0</v>
      </c>
      <c r="G31" s="19" t="s">
        <v>54</v>
      </c>
    </row>
    <row r="32" spans="1:7" ht="14.25" thickTop="1" thickBot="1" x14ac:dyDescent="0.25">
      <c r="A32" s="51" t="s">
        <v>22</v>
      </c>
      <c r="B32" s="20" t="s">
        <v>388</v>
      </c>
      <c r="C32" s="15"/>
      <c r="D32" s="13" t="s">
        <v>54</v>
      </c>
      <c r="E32" s="23"/>
    </row>
    <row r="33" spans="1:256" ht="14.25" thickTop="1" thickBot="1" x14ac:dyDescent="0.25">
      <c r="A33" s="51" t="s">
        <v>15</v>
      </c>
      <c r="B33" s="13" t="s">
        <v>12</v>
      </c>
      <c r="C33" s="15"/>
      <c r="D33" s="13" t="s">
        <v>54</v>
      </c>
      <c r="E33" s="23"/>
    </row>
    <row r="34" spans="1:256" ht="13.5" thickTop="1" x14ac:dyDescent="0.2">
      <c r="A34" s="52" t="s">
        <v>17</v>
      </c>
      <c r="B34" s="26" t="s">
        <v>102</v>
      </c>
      <c r="C34" s="28"/>
      <c r="D34" s="22"/>
      <c r="E34" s="23" t="s">
        <v>92</v>
      </c>
      <c r="F34" s="34">
        <f>F31+C32+C33</f>
        <v>0</v>
      </c>
      <c r="G34" s="19" t="s">
        <v>54</v>
      </c>
    </row>
    <row r="35" spans="1:256" ht="13.5" thickBot="1" x14ac:dyDescent="0.25">
      <c r="A35" s="52" t="s">
        <v>26</v>
      </c>
      <c r="B35" s="37" t="s">
        <v>103</v>
      </c>
      <c r="C35" s="28"/>
      <c r="D35" s="25"/>
      <c r="E35" s="23" t="s">
        <v>93</v>
      </c>
      <c r="F35" s="113">
        <f>F34*F26</f>
        <v>0</v>
      </c>
    </row>
    <row r="36" spans="1:256" ht="14.25" thickTop="1" thickBot="1" x14ac:dyDescent="0.25">
      <c r="A36" s="52" t="s">
        <v>51</v>
      </c>
      <c r="B36" s="38" t="s">
        <v>16</v>
      </c>
      <c r="C36" s="16"/>
      <c r="D36" s="26"/>
      <c r="E36" s="27"/>
      <c r="F36" s="23"/>
    </row>
    <row r="37" spans="1:256" ht="13.5" thickTop="1" x14ac:dyDescent="0.2">
      <c r="A37" s="52" t="s">
        <v>53</v>
      </c>
      <c r="B37" s="85" t="s">
        <v>133</v>
      </c>
      <c r="C37" s="35"/>
      <c r="D37" s="25"/>
      <c r="E37" s="40" t="s">
        <v>95</v>
      </c>
      <c r="F37" s="84">
        <f>F35*(1+C36)</f>
        <v>0</v>
      </c>
    </row>
    <row r="38" spans="1:256" x14ac:dyDescent="0.2">
      <c r="A38" s="24"/>
      <c r="B38" s="78"/>
      <c r="C38" s="35"/>
      <c r="D38" s="25"/>
      <c r="E38" s="40"/>
      <c r="F38" s="77"/>
    </row>
    <row r="39" spans="1:256" ht="13.5" thickBot="1" x14ac:dyDescent="0.25">
      <c r="A39" s="80" t="s">
        <v>136</v>
      </c>
      <c r="B39" s="78"/>
      <c r="C39" s="35"/>
      <c r="D39" s="25"/>
      <c r="E39" s="40"/>
      <c r="F39" s="77"/>
    </row>
    <row r="40" spans="1:256" customFormat="1" ht="16.5" thickTop="1" thickBot="1" x14ac:dyDescent="0.25">
      <c r="A40" s="51" t="s">
        <v>125</v>
      </c>
      <c r="B40" s="13" t="s">
        <v>2</v>
      </c>
      <c r="C40" s="14"/>
      <c r="D40" s="13" t="s">
        <v>42</v>
      </c>
      <c r="E40" s="23" t="s">
        <v>96</v>
      </c>
      <c r="F40" s="39">
        <f>C40*4840</f>
        <v>0</v>
      </c>
      <c r="G40" s="13" t="s">
        <v>3</v>
      </c>
      <c r="H40" s="2"/>
    </row>
    <row r="41" spans="1:256" customFormat="1" ht="16.5" thickTop="1" thickBot="1" x14ac:dyDescent="0.25">
      <c r="A41" s="51" t="s">
        <v>126</v>
      </c>
      <c r="B41" s="13" t="s">
        <v>37</v>
      </c>
      <c r="C41" s="15"/>
      <c r="D41" s="19" t="s">
        <v>124</v>
      </c>
      <c r="E41" s="23"/>
      <c r="F41" s="13"/>
      <c r="G41" s="13"/>
      <c r="H41" s="2"/>
    </row>
    <row r="42" spans="1:256" customFormat="1" ht="16.5" thickTop="1" x14ac:dyDescent="0.25">
      <c r="A42" s="51" t="s">
        <v>127</v>
      </c>
      <c r="B42" s="85" t="s">
        <v>134</v>
      </c>
      <c r="C42" s="9"/>
      <c r="D42" s="10"/>
      <c r="E42" s="79" t="s">
        <v>7</v>
      </c>
      <c r="F42" s="84">
        <f>F40*C41</f>
        <v>0</v>
      </c>
      <c r="G42" s="11"/>
      <c r="H42" s="1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x14ac:dyDescent="0.2">
      <c r="A43" s="24"/>
    </row>
    <row r="44" spans="1:256" ht="13.5" thickBot="1" x14ac:dyDescent="0.25">
      <c r="A44" s="81" t="s">
        <v>77</v>
      </c>
    </row>
    <row r="45" spans="1:256" ht="14.25" thickTop="1" thickBot="1" x14ac:dyDescent="0.25">
      <c r="A45" s="51" t="s">
        <v>129</v>
      </c>
      <c r="B45" s="13" t="s">
        <v>2</v>
      </c>
      <c r="C45" s="14"/>
      <c r="D45" s="13" t="s">
        <v>42</v>
      </c>
      <c r="E45" s="23"/>
    </row>
    <row r="46" spans="1:256" ht="14.25" thickTop="1" thickBot="1" x14ac:dyDescent="0.25">
      <c r="A46" s="51" t="s">
        <v>130</v>
      </c>
      <c r="B46" s="13" t="s">
        <v>114</v>
      </c>
      <c r="C46" s="15"/>
      <c r="D46" s="19" t="s">
        <v>69</v>
      </c>
      <c r="E46" s="23"/>
    </row>
    <row r="47" spans="1:256" ht="13.5" thickTop="1" x14ac:dyDescent="0.2">
      <c r="A47" s="51" t="s">
        <v>131</v>
      </c>
      <c r="B47" s="82" t="s">
        <v>135</v>
      </c>
      <c r="E47" s="23" t="s">
        <v>100</v>
      </c>
      <c r="F47" s="98">
        <f>C45*C46</f>
        <v>0</v>
      </c>
    </row>
    <row r="48" spans="1:256" x14ac:dyDescent="0.2">
      <c r="A48" s="51"/>
      <c r="B48" s="73"/>
      <c r="E48" s="23"/>
      <c r="F48" s="75"/>
    </row>
    <row r="49" spans="1:256" x14ac:dyDescent="0.2">
      <c r="A49" s="51"/>
      <c r="B49" s="73" t="s">
        <v>128</v>
      </c>
      <c r="E49" s="23" t="s">
        <v>132</v>
      </c>
      <c r="F49" s="75">
        <f>F37+F42+F47</f>
        <v>0</v>
      </c>
    </row>
    <row r="51" spans="1:256" ht="13.5" customHeight="1" thickBot="1" x14ac:dyDescent="0.25">
      <c r="A51" s="46" t="s">
        <v>24</v>
      </c>
      <c r="B51" s="49" t="s">
        <v>104</v>
      </c>
      <c r="C51" s="48"/>
      <c r="D51" s="25"/>
      <c r="E51" s="40"/>
      <c r="F51" s="44"/>
    </row>
    <row r="52" spans="1:256" ht="14.25" thickTop="1" thickBot="1" x14ac:dyDescent="0.25">
      <c r="A52" s="51" t="s">
        <v>1</v>
      </c>
      <c r="B52" s="13" t="s">
        <v>2</v>
      </c>
      <c r="C52" s="14"/>
      <c r="D52" s="13" t="s">
        <v>42</v>
      </c>
      <c r="E52" s="23" t="s">
        <v>96</v>
      </c>
      <c r="F52" s="39">
        <f>C52*4840</f>
        <v>0</v>
      </c>
      <c r="G52" s="13" t="s">
        <v>3</v>
      </c>
    </row>
    <row r="53" spans="1:256" ht="14.25" thickTop="1" thickBot="1" x14ac:dyDescent="0.25">
      <c r="A53" s="51" t="s">
        <v>4</v>
      </c>
      <c r="B53" s="13" t="s">
        <v>39</v>
      </c>
      <c r="C53" s="14"/>
      <c r="D53" s="13" t="s">
        <v>87</v>
      </c>
      <c r="E53" s="23" t="s">
        <v>88</v>
      </c>
      <c r="F53" s="27">
        <f>C53/36</f>
        <v>0</v>
      </c>
      <c r="G53" s="13" t="s">
        <v>5</v>
      </c>
    </row>
    <row r="54" spans="1:256" ht="14.25" thickTop="1" thickBot="1" x14ac:dyDescent="0.25">
      <c r="A54" s="51" t="s">
        <v>6</v>
      </c>
      <c r="B54" s="13" t="s">
        <v>40</v>
      </c>
      <c r="E54" s="23" t="s">
        <v>100</v>
      </c>
      <c r="F54" s="39">
        <f>F52*F53</f>
        <v>0</v>
      </c>
      <c r="G54" s="13" t="s">
        <v>8</v>
      </c>
    </row>
    <row r="55" spans="1:256" ht="14.25" thickTop="1" thickBot="1" x14ac:dyDescent="0.25">
      <c r="A55" s="51" t="s">
        <v>9</v>
      </c>
      <c r="B55" s="13" t="s">
        <v>52</v>
      </c>
      <c r="C55" s="16"/>
      <c r="E55" s="23"/>
    </row>
    <row r="56" spans="1:256" ht="14.25" thickTop="1" thickBot="1" x14ac:dyDescent="0.25">
      <c r="A56" s="51" t="s">
        <v>10</v>
      </c>
      <c r="B56" s="13" t="s">
        <v>90</v>
      </c>
      <c r="C56" s="15"/>
      <c r="D56" s="13" t="s">
        <v>54</v>
      </c>
      <c r="E56" s="23"/>
    </row>
    <row r="57" spans="1:256" ht="14.25" thickTop="1" thickBot="1" x14ac:dyDescent="0.25">
      <c r="A57" s="51" t="s">
        <v>11</v>
      </c>
      <c r="B57" s="13" t="s">
        <v>81</v>
      </c>
      <c r="C57" s="20"/>
      <c r="D57" s="54"/>
      <c r="E57" s="23" t="s">
        <v>82</v>
      </c>
      <c r="F57" s="17">
        <f>1-C55</f>
        <v>1</v>
      </c>
    </row>
    <row r="58" spans="1:256" ht="14.25" thickTop="1" thickBot="1" x14ac:dyDescent="0.25">
      <c r="A58" s="51" t="s">
        <v>13</v>
      </c>
      <c r="B58" s="13" t="s">
        <v>55</v>
      </c>
      <c r="C58" s="15"/>
      <c r="D58" s="13" t="s">
        <v>54</v>
      </c>
      <c r="E58" s="23"/>
    </row>
    <row r="59" spans="1:256" ht="14.25" thickTop="1" thickBot="1" x14ac:dyDescent="0.25">
      <c r="A59" s="51" t="s">
        <v>14</v>
      </c>
      <c r="B59" s="13" t="s">
        <v>107</v>
      </c>
      <c r="C59" s="20"/>
      <c r="D59" s="54"/>
      <c r="E59" s="23" t="s">
        <v>91</v>
      </c>
      <c r="F59" s="18">
        <f>(C55*C56)+(F57*C58)</f>
        <v>0</v>
      </c>
      <c r="G59" s="19" t="s">
        <v>54</v>
      </c>
    </row>
    <row r="60" spans="1:256" ht="14.25" thickTop="1" thickBot="1" x14ac:dyDescent="0.25">
      <c r="A60" s="51" t="s">
        <v>22</v>
      </c>
      <c r="B60" s="20" t="s">
        <v>388</v>
      </c>
      <c r="C60" s="15"/>
      <c r="D60" s="13" t="s">
        <v>54</v>
      </c>
      <c r="E60" s="23"/>
    </row>
    <row r="61" spans="1:256" ht="14.25" thickTop="1" thickBot="1" x14ac:dyDescent="0.25">
      <c r="A61" s="51" t="s">
        <v>15</v>
      </c>
      <c r="B61" s="13" t="s">
        <v>12</v>
      </c>
      <c r="C61" s="15"/>
      <c r="D61" s="13" t="s">
        <v>54</v>
      </c>
      <c r="E61" s="23"/>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row>
    <row r="62" spans="1:256" ht="13.5" thickTop="1" x14ac:dyDescent="0.2">
      <c r="A62" s="52" t="s">
        <v>17</v>
      </c>
      <c r="B62" s="26" t="s">
        <v>83</v>
      </c>
      <c r="C62" s="21"/>
      <c r="D62" s="22"/>
      <c r="E62" s="23" t="s">
        <v>92</v>
      </c>
      <c r="F62" s="34">
        <f>F59+C60+C61</f>
        <v>0</v>
      </c>
      <c r="G62" s="19" t="s">
        <v>54</v>
      </c>
    </row>
    <row r="63" spans="1:256" ht="13.5" thickBot="1" x14ac:dyDescent="0.25">
      <c r="A63" s="52" t="s">
        <v>26</v>
      </c>
      <c r="B63" s="37" t="s">
        <v>105</v>
      </c>
      <c r="C63" s="28"/>
      <c r="D63" s="25"/>
      <c r="E63" s="23" t="s">
        <v>93</v>
      </c>
      <c r="F63" s="113">
        <f>F62*F54</f>
        <v>0</v>
      </c>
    </row>
    <row r="64" spans="1:256" ht="14.25" thickTop="1" thickBot="1" x14ac:dyDescent="0.25">
      <c r="A64" s="52" t="s">
        <v>51</v>
      </c>
      <c r="B64" s="38" t="s">
        <v>16</v>
      </c>
      <c r="C64" s="16"/>
      <c r="D64" s="26"/>
      <c r="E64" s="27"/>
      <c r="F64" s="23"/>
    </row>
    <row r="65" spans="1:8" customFormat="1" ht="15.75" thickTop="1" x14ac:dyDescent="0.2">
      <c r="A65" s="24"/>
      <c r="B65" s="76" t="s">
        <v>106</v>
      </c>
      <c r="C65" s="35"/>
      <c r="D65" s="25"/>
      <c r="E65" s="40" t="s">
        <v>95</v>
      </c>
      <c r="F65" s="77">
        <f>F63*(1+C64)</f>
        <v>0</v>
      </c>
      <c r="G65" s="13"/>
      <c r="H65" s="2"/>
    </row>
    <row r="66" spans="1:8" customFormat="1" ht="15" x14ac:dyDescent="0.2">
      <c r="A66" s="24"/>
      <c r="B66" s="43"/>
      <c r="C66" s="35"/>
      <c r="D66" s="25"/>
      <c r="E66" s="40"/>
      <c r="F66" s="44"/>
      <c r="G66" s="13"/>
      <c r="H66" s="2"/>
    </row>
    <row r="67" spans="1:8" ht="13.5" thickBot="1" x14ac:dyDescent="0.25">
      <c r="A67" s="46" t="s">
        <v>27</v>
      </c>
      <c r="B67" s="49" t="s">
        <v>108</v>
      </c>
    </row>
    <row r="68" spans="1:8" ht="14.25" thickTop="1" thickBot="1" x14ac:dyDescent="0.25">
      <c r="A68" s="51" t="s">
        <v>1</v>
      </c>
      <c r="B68" s="13" t="s">
        <v>2</v>
      </c>
      <c r="C68" s="14"/>
      <c r="D68" s="13" t="s">
        <v>42</v>
      </c>
      <c r="E68" s="23" t="s">
        <v>96</v>
      </c>
      <c r="F68" s="39">
        <f>C68*4840</f>
        <v>0</v>
      </c>
      <c r="G68" s="13" t="s">
        <v>3</v>
      </c>
    </row>
    <row r="69" spans="1:8" ht="14.25" thickTop="1" thickBot="1" x14ac:dyDescent="0.25">
      <c r="A69" s="51" t="s">
        <v>4</v>
      </c>
      <c r="B69" s="13" t="s">
        <v>19</v>
      </c>
      <c r="C69" s="14"/>
      <c r="D69" s="13" t="s">
        <v>87</v>
      </c>
      <c r="E69" s="23" t="s">
        <v>88</v>
      </c>
      <c r="F69" s="27">
        <f>C69/36</f>
        <v>0</v>
      </c>
      <c r="G69" s="13" t="s">
        <v>5</v>
      </c>
    </row>
    <row r="70" spans="1:8" ht="14.25" thickTop="1" thickBot="1" x14ac:dyDescent="0.25">
      <c r="A70" s="51" t="s">
        <v>6</v>
      </c>
      <c r="B70" s="13" t="s">
        <v>20</v>
      </c>
      <c r="E70" s="23" t="s">
        <v>100</v>
      </c>
      <c r="F70" s="39">
        <f>F68*F69</f>
        <v>0</v>
      </c>
      <c r="G70" s="13" t="s">
        <v>8</v>
      </c>
    </row>
    <row r="71" spans="1:8" ht="14.25" thickTop="1" thickBot="1" x14ac:dyDescent="0.25">
      <c r="A71" s="51" t="s">
        <v>9</v>
      </c>
      <c r="B71" s="13" t="s">
        <v>109</v>
      </c>
      <c r="C71" s="16"/>
      <c r="E71" s="23"/>
    </row>
    <row r="72" spans="1:8" ht="14.25" thickTop="1" thickBot="1" x14ac:dyDescent="0.25">
      <c r="A72" s="51" t="s">
        <v>10</v>
      </c>
      <c r="B72" s="13" t="s">
        <v>90</v>
      </c>
      <c r="C72" s="15"/>
      <c r="D72" s="13" t="s">
        <v>54</v>
      </c>
      <c r="E72" s="23"/>
    </row>
    <row r="73" spans="1:8" ht="14.25" thickTop="1" thickBot="1" x14ac:dyDescent="0.25">
      <c r="A73" s="51" t="s">
        <v>11</v>
      </c>
      <c r="B73" s="13" t="s">
        <v>110</v>
      </c>
      <c r="C73" s="55"/>
      <c r="E73" s="23" t="s">
        <v>82</v>
      </c>
      <c r="F73" s="17">
        <f>1-C71</f>
        <v>1</v>
      </c>
    </row>
    <row r="74" spans="1:8" ht="14.25" thickTop="1" thickBot="1" x14ac:dyDescent="0.25">
      <c r="A74" s="51" t="s">
        <v>13</v>
      </c>
      <c r="B74" s="13" t="s">
        <v>55</v>
      </c>
      <c r="C74" s="15"/>
      <c r="D74" s="13" t="s">
        <v>54</v>
      </c>
      <c r="E74" s="23"/>
    </row>
    <row r="75" spans="1:8" ht="14.25" thickTop="1" thickBot="1" x14ac:dyDescent="0.25">
      <c r="A75" s="51" t="s">
        <v>14</v>
      </c>
      <c r="B75" s="13" t="s">
        <v>111</v>
      </c>
      <c r="C75" s="55"/>
      <c r="E75" s="23" t="s">
        <v>91</v>
      </c>
      <c r="F75" s="18">
        <f>(C71*C72)+(F73*C74)</f>
        <v>0</v>
      </c>
      <c r="G75" s="19" t="s">
        <v>54</v>
      </c>
    </row>
    <row r="76" spans="1:8" ht="14.25" thickTop="1" thickBot="1" x14ac:dyDescent="0.25">
      <c r="A76" s="51" t="s">
        <v>22</v>
      </c>
      <c r="B76" s="20" t="s">
        <v>388</v>
      </c>
      <c r="C76" s="15"/>
      <c r="D76" s="13" t="s">
        <v>54</v>
      </c>
      <c r="E76" s="23"/>
    </row>
    <row r="77" spans="1:8" ht="13.5" thickTop="1" x14ac:dyDescent="0.2">
      <c r="A77" s="51" t="s">
        <v>15</v>
      </c>
      <c r="B77" s="26" t="s">
        <v>83</v>
      </c>
      <c r="C77" s="21"/>
      <c r="D77" s="22"/>
      <c r="E77" s="23" t="s">
        <v>112</v>
      </c>
      <c r="F77" s="34">
        <f>F75+C76</f>
        <v>0</v>
      </c>
      <c r="G77" s="19" t="s">
        <v>54</v>
      </c>
    </row>
    <row r="78" spans="1:8" x14ac:dyDescent="0.2">
      <c r="A78" s="52"/>
      <c r="B78" s="76" t="s">
        <v>23</v>
      </c>
      <c r="C78" s="35"/>
      <c r="D78" s="25"/>
      <c r="E78" s="40" t="s">
        <v>113</v>
      </c>
      <c r="F78" s="77">
        <f>F70*F77</f>
        <v>0</v>
      </c>
    </row>
    <row r="79" spans="1:8" x14ac:dyDescent="0.2">
      <c r="A79" s="52"/>
    </row>
    <row r="80" spans="1:8" ht="13.5" thickBot="1" x14ac:dyDescent="0.25">
      <c r="A80" s="46" t="s">
        <v>28</v>
      </c>
      <c r="B80" s="49" t="s">
        <v>115</v>
      </c>
    </row>
    <row r="81" spans="1:10" ht="14.25" thickTop="1" thickBot="1" x14ac:dyDescent="0.25">
      <c r="A81" s="51" t="s">
        <v>1</v>
      </c>
      <c r="B81" s="13" t="s">
        <v>116</v>
      </c>
      <c r="C81" s="14"/>
      <c r="D81" s="13" t="s">
        <v>42</v>
      </c>
      <c r="E81" s="23"/>
    </row>
    <row r="82" spans="1:10" ht="14.25" thickTop="1" thickBot="1" x14ac:dyDescent="0.25">
      <c r="A82" s="51" t="s">
        <v>4</v>
      </c>
      <c r="B82" s="13" t="s">
        <v>235</v>
      </c>
      <c r="C82" s="70"/>
      <c r="D82" s="19" t="s">
        <v>69</v>
      </c>
      <c r="E82" s="23"/>
    </row>
    <row r="83" spans="1:10" ht="14.25" thickTop="1" thickBot="1" x14ac:dyDescent="0.25">
      <c r="A83" s="51" t="s">
        <v>6</v>
      </c>
      <c r="B83" s="13" t="s">
        <v>201</v>
      </c>
      <c r="C83" s="70"/>
      <c r="D83" s="19" t="s">
        <v>69</v>
      </c>
    </row>
    <row r="84" spans="1:10" ht="13.5" thickTop="1" x14ac:dyDescent="0.2">
      <c r="A84" s="51"/>
      <c r="B84" s="73" t="s">
        <v>44</v>
      </c>
      <c r="C84" s="53"/>
      <c r="E84" s="23" t="s">
        <v>199</v>
      </c>
      <c r="F84" s="75">
        <f>C81*(C82+C83)</f>
        <v>0</v>
      </c>
    </row>
    <row r="85" spans="1:10" x14ac:dyDescent="0.2">
      <c r="A85" s="12"/>
      <c r="B85" s="6"/>
      <c r="C85" s="4"/>
      <c r="D85" s="7"/>
      <c r="E85" s="2"/>
      <c r="F85" s="5"/>
    </row>
    <row r="86" spans="1:10" ht="14.25" x14ac:dyDescent="0.2">
      <c r="A86" s="12"/>
      <c r="B86" s="6"/>
      <c r="C86" s="4"/>
      <c r="E86" s="138"/>
      <c r="F86" s="136" t="s">
        <v>336</v>
      </c>
      <c r="G86" s="109">
        <f>F20+F49+F65+F78+F84</f>
        <v>0</v>
      </c>
    </row>
    <row r="87" spans="1:10" x14ac:dyDescent="0.2">
      <c r="A87" s="12"/>
      <c r="B87" s="6"/>
      <c r="C87" s="4"/>
      <c r="D87" s="7"/>
      <c r="E87" s="2"/>
      <c r="F87" s="5"/>
    </row>
    <row r="88" spans="1:10" ht="14.25" x14ac:dyDescent="0.2">
      <c r="A88" s="147" t="s">
        <v>150</v>
      </c>
      <c r="B88" s="147"/>
      <c r="C88" s="147"/>
      <c r="D88" s="107"/>
      <c r="E88" s="107"/>
      <c r="F88" s="107"/>
      <c r="G88" s="107"/>
      <c r="H88" s="41"/>
      <c r="I88" s="41"/>
      <c r="J88" s="41"/>
    </row>
    <row r="89" spans="1:10" ht="13.5" thickBot="1" x14ac:dyDescent="0.25">
      <c r="A89" s="49" t="s">
        <v>29</v>
      </c>
      <c r="B89" s="66" t="s">
        <v>117</v>
      </c>
      <c r="C89" s="55"/>
      <c r="D89" s="55"/>
      <c r="E89" s="67" t="s">
        <v>89</v>
      </c>
      <c r="F89" s="55"/>
      <c r="G89" s="55"/>
    </row>
    <row r="90" spans="1:10" ht="14.25" thickTop="1" thickBot="1" x14ac:dyDescent="0.25">
      <c r="A90" s="51" t="s">
        <v>1</v>
      </c>
      <c r="B90" s="13" t="s">
        <v>143</v>
      </c>
      <c r="C90" s="14"/>
      <c r="D90" s="13" t="s">
        <v>42</v>
      </c>
      <c r="E90" s="56" t="s">
        <v>118</v>
      </c>
      <c r="F90" s="57">
        <f>C90*43560</f>
        <v>0</v>
      </c>
      <c r="G90" s="55" t="s">
        <v>58</v>
      </c>
    </row>
    <row r="91" spans="1:10" ht="14.25" thickTop="1" thickBot="1" x14ac:dyDescent="0.25">
      <c r="A91" s="51" t="s">
        <v>4</v>
      </c>
      <c r="B91" s="55" t="s">
        <v>21</v>
      </c>
      <c r="C91" s="15"/>
      <c r="D91" s="19" t="s">
        <v>59</v>
      </c>
      <c r="E91" s="23"/>
    </row>
    <row r="92" spans="1:10" ht="14.25" thickTop="1" thickBot="1" x14ac:dyDescent="0.25">
      <c r="A92" s="51" t="s">
        <v>6</v>
      </c>
      <c r="B92" s="55" t="s">
        <v>34</v>
      </c>
      <c r="C92" s="15"/>
      <c r="D92" s="19" t="s">
        <v>59</v>
      </c>
      <c r="E92" s="23"/>
    </row>
    <row r="93" spans="1:10" ht="13.5" thickTop="1" x14ac:dyDescent="0.2">
      <c r="A93" s="51" t="s">
        <v>9</v>
      </c>
      <c r="B93" s="13" t="s">
        <v>119</v>
      </c>
      <c r="E93" s="23" t="s">
        <v>120</v>
      </c>
    </row>
    <row r="94" spans="1:10" x14ac:dyDescent="0.2">
      <c r="A94" s="51"/>
      <c r="B94" s="73" t="s">
        <v>121</v>
      </c>
      <c r="E94" s="23" t="s">
        <v>122</v>
      </c>
      <c r="F94" s="72">
        <f>F93*F90</f>
        <v>0</v>
      </c>
    </row>
    <row r="95" spans="1:10" x14ac:dyDescent="0.2">
      <c r="A95" s="51"/>
    </row>
    <row r="96" spans="1:10" ht="13.5" thickBot="1" x14ac:dyDescent="0.25">
      <c r="A96" s="49" t="s">
        <v>33</v>
      </c>
      <c r="B96" s="66" t="s">
        <v>146</v>
      </c>
    </row>
    <row r="97" spans="1:7" ht="14.25" thickTop="1" thickBot="1" x14ac:dyDescent="0.25">
      <c r="A97" s="51" t="s">
        <v>1</v>
      </c>
      <c r="B97" s="13" t="s">
        <v>147</v>
      </c>
      <c r="C97" s="14"/>
      <c r="D97" s="13" t="s">
        <v>42</v>
      </c>
      <c r="E97" s="56" t="s">
        <v>118</v>
      </c>
      <c r="F97" s="57">
        <f>C97*43560</f>
        <v>0</v>
      </c>
      <c r="G97" s="55" t="s">
        <v>58</v>
      </c>
    </row>
    <row r="98" spans="1:7" ht="14.25" thickTop="1" thickBot="1" x14ac:dyDescent="0.25">
      <c r="A98" s="51" t="s">
        <v>4</v>
      </c>
      <c r="B98" s="55" t="s">
        <v>21</v>
      </c>
      <c r="C98" s="15"/>
      <c r="D98" s="19" t="s">
        <v>59</v>
      </c>
      <c r="E98" s="23"/>
    </row>
    <row r="99" spans="1:7" ht="14.25" thickTop="1" thickBot="1" x14ac:dyDescent="0.25">
      <c r="A99" s="51" t="s">
        <v>6</v>
      </c>
      <c r="B99" s="55" t="s">
        <v>34</v>
      </c>
      <c r="C99" s="15"/>
      <c r="D99" s="19" t="s">
        <v>59</v>
      </c>
      <c r="E99" s="23"/>
    </row>
    <row r="100" spans="1:7" ht="13.5" thickTop="1" x14ac:dyDescent="0.2">
      <c r="A100" s="51" t="s">
        <v>9</v>
      </c>
      <c r="B100" s="13" t="s">
        <v>148</v>
      </c>
      <c r="E100" s="23" t="s">
        <v>120</v>
      </c>
      <c r="F100" s="18">
        <f>C98+C99</f>
        <v>0</v>
      </c>
      <c r="G100" s="19" t="s">
        <v>59</v>
      </c>
    </row>
    <row r="101" spans="1:7" x14ac:dyDescent="0.2">
      <c r="A101" s="51"/>
      <c r="B101" s="73" t="s">
        <v>149</v>
      </c>
      <c r="E101" s="23" t="s">
        <v>122</v>
      </c>
      <c r="F101" s="72">
        <f>F100*F97</f>
        <v>0</v>
      </c>
    </row>
    <row r="102" spans="1:7" x14ac:dyDescent="0.2">
      <c r="A102" s="51"/>
      <c r="B102" s="73"/>
      <c r="E102" s="23"/>
      <c r="F102" s="72"/>
    </row>
    <row r="103" spans="1:7" ht="14.25" x14ac:dyDescent="0.2">
      <c r="A103" s="51"/>
      <c r="B103" s="73"/>
      <c r="E103" s="136"/>
      <c r="F103" s="136" t="s">
        <v>333</v>
      </c>
      <c r="G103" s="109">
        <f>F94+F101</f>
        <v>0</v>
      </c>
    </row>
    <row r="105" spans="1:7" ht="14.25" x14ac:dyDescent="0.2">
      <c r="A105" s="147" t="s">
        <v>151</v>
      </c>
      <c r="B105" s="147"/>
      <c r="C105" s="147"/>
      <c r="D105" s="107"/>
      <c r="E105" s="107"/>
      <c r="F105" s="107"/>
      <c r="G105" s="107"/>
    </row>
    <row r="106" spans="1:7" ht="13.5" thickBot="1" x14ac:dyDescent="0.25">
      <c r="A106" s="49" t="s">
        <v>35</v>
      </c>
      <c r="B106" s="49" t="s">
        <v>152</v>
      </c>
      <c r="C106" s="86"/>
      <c r="D106" s="86"/>
      <c r="E106" s="67" t="s">
        <v>89</v>
      </c>
      <c r="F106" s="86"/>
      <c r="G106" s="86"/>
    </row>
    <row r="107" spans="1:7" ht="14.25" thickTop="1" thickBot="1" x14ac:dyDescent="0.25">
      <c r="A107" s="51" t="s">
        <v>1</v>
      </c>
      <c r="B107" s="13" t="s">
        <v>2</v>
      </c>
      <c r="C107" s="14"/>
      <c r="D107" s="13" t="s">
        <v>42</v>
      </c>
      <c r="E107" s="23" t="s">
        <v>96</v>
      </c>
      <c r="F107" s="39">
        <f>C107*4840</f>
        <v>0</v>
      </c>
      <c r="G107" s="13" t="s">
        <v>3</v>
      </c>
    </row>
    <row r="108" spans="1:7" ht="14.25" thickTop="1" thickBot="1" x14ac:dyDescent="0.25">
      <c r="A108" s="51" t="s">
        <v>4</v>
      </c>
      <c r="B108" s="13" t="s">
        <v>25</v>
      </c>
      <c r="C108" s="14"/>
      <c r="D108" s="13" t="s">
        <v>87</v>
      </c>
      <c r="E108" s="23" t="s">
        <v>88</v>
      </c>
      <c r="F108" s="27">
        <f>C108/36</f>
        <v>0</v>
      </c>
      <c r="G108" s="13" t="s">
        <v>5</v>
      </c>
    </row>
    <row r="109" spans="1:7" ht="14.25" thickTop="1" thickBot="1" x14ac:dyDescent="0.25">
      <c r="A109" s="51" t="s">
        <v>6</v>
      </c>
      <c r="B109" s="13" t="s">
        <v>155</v>
      </c>
      <c r="E109" s="23" t="s">
        <v>100</v>
      </c>
      <c r="F109" s="39">
        <f>F107*F108</f>
        <v>0</v>
      </c>
      <c r="G109" s="13" t="s">
        <v>8</v>
      </c>
    </row>
    <row r="110" spans="1:7" ht="14.25" thickTop="1" thickBot="1" x14ac:dyDescent="0.25">
      <c r="A110" s="51" t="s">
        <v>9</v>
      </c>
      <c r="B110" s="13" t="s">
        <v>153</v>
      </c>
      <c r="C110" s="16"/>
      <c r="E110" s="23"/>
    </row>
    <row r="111" spans="1:7" ht="14.25" thickTop="1" thickBot="1" x14ac:dyDescent="0.25">
      <c r="A111" s="51" t="s">
        <v>10</v>
      </c>
      <c r="B111" s="13" t="s">
        <v>90</v>
      </c>
      <c r="C111" s="15"/>
      <c r="D111" s="13" t="s">
        <v>54</v>
      </c>
      <c r="E111" s="23"/>
    </row>
    <row r="112" spans="1:7" ht="14.25" thickTop="1" thickBot="1" x14ac:dyDescent="0.25">
      <c r="A112" s="51" t="s">
        <v>11</v>
      </c>
      <c r="B112" s="13" t="s">
        <v>154</v>
      </c>
      <c r="C112" s="55"/>
      <c r="E112" s="23" t="s">
        <v>82</v>
      </c>
      <c r="F112" s="17">
        <f>1-C110</f>
        <v>1</v>
      </c>
    </row>
    <row r="113" spans="1:7" ht="14.25" thickTop="1" thickBot="1" x14ac:dyDescent="0.25">
      <c r="A113" s="51" t="s">
        <v>13</v>
      </c>
      <c r="B113" s="13" t="s">
        <v>55</v>
      </c>
      <c r="C113" s="15"/>
      <c r="D113" s="13" t="s">
        <v>54</v>
      </c>
      <c r="E113" s="23"/>
    </row>
    <row r="114" spans="1:7" ht="14.25" thickTop="1" thickBot="1" x14ac:dyDescent="0.25">
      <c r="A114" s="51" t="s">
        <v>14</v>
      </c>
      <c r="B114" s="13" t="s">
        <v>156</v>
      </c>
      <c r="C114" s="55"/>
      <c r="E114" s="23" t="s">
        <v>91</v>
      </c>
      <c r="F114" s="18">
        <f>(C110*C111)+(F112*C113)</f>
        <v>0</v>
      </c>
      <c r="G114" s="19" t="s">
        <v>54</v>
      </c>
    </row>
    <row r="115" spans="1:7" ht="14.25" thickTop="1" thickBot="1" x14ac:dyDescent="0.25">
      <c r="A115" s="51" t="s">
        <v>22</v>
      </c>
      <c r="B115" s="20" t="s">
        <v>388</v>
      </c>
      <c r="C115" s="15"/>
      <c r="D115" s="13" t="s">
        <v>54</v>
      </c>
      <c r="E115" s="23"/>
    </row>
    <row r="116" spans="1:7" ht="14.25" thickTop="1" thickBot="1" x14ac:dyDescent="0.25">
      <c r="A116" s="51" t="s">
        <v>15</v>
      </c>
      <c r="B116" s="13" t="s">
        <v>12</v>
      </c>
      <c r="C116" s="15"/>
      <c r="D116" s="13" t="s">
        <v>54</v>
      </c>
      <c r="E116" s="23"/>
    </row>
    <row r="117" spans="1:7" ht="13.5" thickTop="1" x14ac:dyDescent="0.2">
      <c r="A117" s="52" t="s">
        <v>17</v>
      </c>
      <c r="B117" s="26" t="s">
        <v>156</v>
      </c>
      <c r="C117" s="21"/>
      <c r="D117" s="22"/>
      <c r="E117" s="23" t="s">
        <v>92</v>
      </c>
      <c r="F117" s="34">
        <f>F114+C115+C116</f>
        <v>0</v>
      </c>
      <c r="G117" s="19" t="s">
        <v>54</v>
      </c>
    </row>
    <row r="118" spans="1:7" ht="13.5" thickBot="1" x14ac:dyDescent="0.25">
      <c r="A118" s="52" t="s">
        <v>26</v>
      </c>
      <c r="B118" s="37" t="s">
        <v>157</v>
      </c>
      <c r="C118" s="28"/>
      <c r="D118" s="25"/>
      <c r="E118" s="23" t="s">
        <v>93</v>
      </c>
      <c r="F118" s="34">
        <f>F117*F109</f>
        <v>0</v>
      </c>
    </row>
    <row r="119" spans="1:7" ht="14.25" thickTop="1" thickBot="1" x14ac:dyDescent="0.25">
      <c r="A119" s="52" t="s">
        <v>51</v>
      </c>
      <c r="B119" s="38" t="s">
        <v>16</v>
      </c>
      <c r="C119" s="16"/>
      <c r="D119" s="26"/>
      <c r="E119" s="27"/>
      <c r="F119" s="23"/>
    </row>
    <row r="120" spans="1:7" ht="13.5" thickTop="1" x14ac:dyDescent="0.2">
      <c r="A120" s="52"/>
      <c r="B120" s="78" t="s">
        <v>158</v>
      </c>
      <c r="C120" s="35"/>
      <c r="D120" s="25"/>
      <c r="E120" s="40" t="s">
        <v>95</v>
      </c>
      <c r="F120" s="77">
        <f>F118*(1+C119)</f>
        <v>0</v>
      </c>
    </row>
    <row r="121" spans="1:7" x14ac:dyDescent="0.2">
      <c r="A121" s="86"/>
      <c r="B121" s="86"/>
      <c r="C121" s="86"/>
      <c r="D121" s="86"/>
      <c r="E121" s="86"/>
      <c r="F121" s="86"/>
      <c r="G121" s="86"/>
    </row>
    <row r="122" spans="1:7" ht="13.5" thickBot="1" x14ac:dyDescent="0.25">
      <c r="A122" s="49" t="s">
        <v>36</v>
      </c>
      <c r="B122" s="66" t="s">
        <v>137</v>
      </c>
      <c r="C122" s="55"/>
      <c r="D122" s="55"/>
      <c r="E122" s="67"/>
      <c r="F122" s="55"/>
      <c r="G122" s="55"/>
    </row>
    <row r="123" spans="1:7" ht="14.25" thickTop="1" thickBot="1" x14ac:dyDescent="0.25">
      <c r="A123" s="51" t="s">
        <v>1</v>
      </c>
      <c r="B123" s="13" t="s">
        <v>142</v>
      </c>
      <c r="C123" s="14"/>
      <c r="D123" s="13" t="s">
        <v>42</v>
      </c>
      <c r="E123" s="56" t="s">
        <v>118</v>
      </c>
      <c r="F123" s="57">
        <f>C123*43560</f>
        <v>0</v>
      </c>
      <c r="G123" s="55" t="s">
        <v>58</v>
      </c>
    </row>
    <row r="124" spans="1:7" ht="14.25" thickTop="1" thickBot="1" x14ac:dyDescent="0.25">
      <c r="A124" s="51" t="s">
        <v>4</v>
      </c>
      <c r="B124" s="13" t="s">
        <v>21</v>
      </c>
      <c r="C124" s="15"/>
      <c r="D124" s="19" t="s">
        <v>59</v>
      </c>
      <c r="E124" s="23"/>
    </row>
    <row r="125" spans="1:7" ht="14.25" thickTop="1" thickBot="1" x14ac:dyDescent="0.25">
      <c r="A125" s="51" t="s">
        <v>6</v>
      </c>
      <c r="B125" s="13" t="s">
        <v>34</v>
      </c>
      <c r="C125" s="15"/>
      <c r="D125" s="19" t="s">
        <v>59</v>
      </c>
      <c r="E125" s="23"/>
    </row>
    <row r="126" spans="1:7" ht="13.5" thickTop="1" x14ac:dyDescent="0.2">
      <c r="A126" s="51" t="s">
        <v>9</v>
      </c>
      <c r="B126" s="13" t="s">
        <v>138</v>
      </c>
      <c r="E126" s="23" t="s">
        <v>120</v>
      </c>
      <c r="F126" s="18">
        <f>C124+C125</f>
        <v>0</v>
      </c>
      <c r="G126" s="19" t="s">
        <v>59</v>
      </c>
    </row>
    <row r="127" spans="1:7" x14ac:dyDescent="0.2">
      <c r="A127" s="51"/>
      <c r="B127" s="73" t="s">
        <v>139</v>
      </c>
      <c r="E127" s="23" t="s">
        <v>122</v>
      </c>
      <c r="F127" s="72">
        <f>F126*F123</f>
        <v>0</v>
      </c>
    </row>
    <row r="129" spans="1:7" ht="13.5" thickBot="1" x14ac:dyDescent="0.25">
      <c r="A129" s="49" t="s">
        <v>38</v>
      </c>
      <c r="B129" s="66" t="s">
        <v>140</v>
      </c>
    </row>
    <row r="130" spans="1:7" ht="14.25" thickTop="1" thickBot="1" x14ac:dyDescent="0.25">
      <c r="A130" s="51" t="s">
        <v>1</v>
      </c>
      <c r="B130" s="13" t="s">
        <v>141</v>
      </c>
      <c r="C130" s="14"/>
      <c r="D130" s="13" t="s">
        <v>42</v>
      </c>
      <c r="E130" s="56" t="s">
        <v>118</v>
      </c>
      <c r="F130" s="57">
        <f>C130*43560</f>
        <v>0</v>
      </c>
      <c r="G130" s="55" t="s">
        <v>58</v>
      </c>
    </row>
    <row r="131" spans="1:7" ht="14.25" thickTop="1" thickBot="1" x14ac:dyDescent="0.25">
      <c r="A131" s="51" t="s">
        <v>4</v>
      </c>
      <c r="B131" s="13" t="s">
        <v>21</v>
      </c>
      <c r="C131" s="15"/>
      <c r="D131" s="19" t="s">
        <v>59</v>
      </c>
      <c r="E131" s="23"/>
    </row>
    <row r="132" spans="1:7" ht="14.25" thickTop="1" thickBot="1" x14ac:dyDescent="0.25">
      <c r="A132" s="51" t="s">
        <v>6</v>
      </c>
      <c r="B132" s="13" t="s">
        <v>34</v>
      </c>
      <c r="C132" s="15"/>
      <c r="D132" s="19" t="s">
        <v>59</v>
      </c>
      <c r="E132" s="23"/>
    </row>
    <row r="133" spans="1:7" ht="13.5" thickTop="1" x14ac:dyDescent="0.2">
      <c r="A133" s="51" t="s">
        <v>9</v>
      </c>
      <c r="B133" s="13" t="s">
        <v>144</v>
      </c>
      <c r="E133" s="23" t="s">
        <v>120</v>
      </c>
      <c r="F133" s="18">
        <f>C131+C132</f>
        <v>0</v>
      </c>
      <c r="G133" s="19" t="s">
        <v>59</v>
      </c>
    </row>
    <row r="134" spans="1:7" x14ac:dyDescent="0.2">
      <c r="A134" s="51"/>
      <c r="B134" s="73" t="s">
        <v>145</v>
      </c>
      <c r="E134" s="23" t="s">
        <v>122</v>
      </c>
      <c r="F134" s="72">
        <f>F133*F130</f>
        <v>0</v>
      </c>
    </row>
    <row r="136" spans="1:7" ht="13.5" thickBot="1" x14ac:dyDescent="0.25">
      <c r="A136" s="49" t="s">
        <v>41</v>
      </c>
      <c r="B136" s="66" t="s">
        <v>159</v>
      </c>
    </row>
    <row r="137" spans="1:7" ht="14.25" thickTop="1" thickBot="1" x14ac:dyDescent="0.25">
      <c r="A137" s="51" t="s">
        <v>1</v>
      </c>
      <c r="B137" s="13" t="s">
        <v>30</v>
      </c>
      <c r="C137" s="87"/>
      <c r="D137" s="13" t="s">
        <v>31</v>
      </c>
      <c r="E137" s="56"/>
    </row>
    <row r="138" spans="1:7" ht="14.25" thickTop="1" thickBot="1" x14ac:dyDescent="0.25">
      <c r="A138" s="51" t="s">
        <v>4</v>
      </c>
      <c r="B138" s="13" t="s">
        <v>21</v>
      </c>
      <c r="C138" s="15"/>
      <c r="D138" s="19" t="s">
        <v>160</v>
      </c>
      <c r="E138" s="23"/>
    </row>
    <row r="139" spans="1:7" ht="14.25" thickTop="1" thickBot="1" x14ac:dyDescent="0.25">
      <c r="A139" s="51" t="s">
        <v>6</v>
      </c>
      <c r="B139" s="13" t="s">
        <v>56</v>
      </c>
      <c r="C139" s="15"/>
      <c r="D139" s="19" t="s">
        <v>160</v>
      </c>
      <c r="E139" s="23"/>
    </row>
    <row r="140" spans="1:7" ht="13.5" thickTop="1" x14ac:dyDescent="0.2">
      <c r="A140" s="51" t="s">
        <v>9</v>
      </c>
      <c r="B140" s="13" t="s">
        <v>57</v>
      </c>
      <c r="E140" s="23" t="s">
        <v>120</v>
      </c>
      <c r="F140" s="18">
        <f>C138+C139</f>
        <v>0</v>
      </c>
      <c r="G140" s="19" t="s">
        <v>59</v>
      </c>
    </row>
    <row r="141" spans="1:7" x14ac:dyDescent="0.2">
      <c r="A141" s="51"/>
      <c r="B141" s="73" t="s">
        <v>32</v>
      </c>
      <c r="E141" s="23" t="s">
        <v>122</v>
      </c>
      <c r="F141" s="72">
        <f>C137*F140</f>
        <v>0</v>
      </c>
    </row>
    <row r="143" spans="1:7" x14ac:dyDescent="0.2">
      <c r="A143" s="45" t="s">
        <v>43</v>
      </c>
      <c r="B143" s="45" t="s">
        <v>214</v>
      </c>
    </row>
    <row r="144" spans="1:7" ht="13.5" thickBot="1" x14ac:dyDescent="0.25">
      <c r="A144" s="88" t="s">
        <v>204</v>
      </c>
      <c r="B144" s="73"/>
      <c r="E144" s="23"/>
      <c r="F144" s="72"/>
    </row>
    <row r="145" spans="1:7" ht="14.25" thickTop="1" thickBot="1" x14ac:dyDescent="0.25">
      <c r="A145" s="51" t="s">
        <v>1</v>
      </c>
      <c r="B145" s="13" t="s">
        <v>207</v>
      </c>
      <c r="C145" s="97"/>
      <c r="D145" s="13" t="s">
        <v>31</v>
      </c>
      <c r="E145" s="23"/>
    </row>
    <row r="146" spans="1:7" ht="14.25" thickTop="1" thickBot="1" x14ac:dyDescent="0.25">
      <c r="A146" s="51" t="s">
        <v>4</v>
      </c>
      <c r="B146" s="13" t="s">
        <v>203</v>
      </c>
      <c r="C146" s="97"/>
      <c r="D146" s="19" t="s">
        <v>160</v>
      </c>
      <c r="E146" s="23"/>
    </row>
    <row r="147" spans="1:7" ht="14.25" thickTop="1" thickBot="1" x14ac:dyDescent="0.25">
      <c r="A147" s="51" t="s">
        <v>6</v>
      </c>
      <c r="B147" s="82" t="s">
        <v>205</v>
      </c>
      <c r="E147" s="23" t="s">
        <v>7</v>
      </c>
      <c r="F147" s="89">
        <f>C145*C146</f>
        <v>0</v>
      </c>
    </row>
    <row r="148" spans="1:7" ht="14.25" thickTop="1" thickBot="1" x14ac:dyDescent="0.25">
      <c r="A148" s="51" t="s">
        <v>9</v>
      </c>
      <c r="B148" s="13" t="s">
        <v>206</v>
      </c>
      <c r="C148" s="70"/>
      <c r="D148" s="13" t="s">
        <v>31</v>
      </c>
      <c r="E148" s="23"/>
    </row>
    <row r="149" spans="1:7" ht="14.25" thickTop="1" thickBot="1" x14ac:dyDescent="0.25">
      <c r="A149" s="51" t="s">
        <v>10</v>
      </c>
      <c r="B149" s="13" t="s">
        <v>208</v>
      </c>
      <c r="C149" s="70"/>
      <c r="D149" s="19" t="s">
        <v>160</v>
      </c>
      <c r="E149" s="23"/>
    </row>
    <row r="150" spans="1:7" ht="13.5" thickTop="1" x14ac:dyDescent="0.2">
      <c r="A150" s="51" t="s">
        <v>11</v>
      </c>
      <c r="B150" s="82" t="s">
        <v>209</v>
      </c>
      <c r="E150" s="23" t="s">
        <v>217</v>
      </c>
      <c r="F150" s="98">
        <f>C148*C149</f>
        <v>0</v>
      </c>
      <c r="G150" s="19"/>
    </row>
    <row r="151" spans="1:7" x14ac:dyDescent="0.2">
      <c r="A151" s="51"/>
      <c r="B151" s="73"/>
      <c r="E151" s="23"/>
      <c r="F151" s="75"/>
      <c r="G151" s="19"/>
    </row>
    <row r="152" spans="1:7" ht="13.5" thickBot="1" x14ac:dyDescent="0.25">
      <c r="A152" s="88" t="s">
        <v>202</v>
      </c>
      <c r="B152" s="45"/>
    </row>
    <row r="153" spans="1:7" ht="14.25" thickTop="1" thickBot="1" x14ac:dyDescent="0.25">
      <c r="A153" s="51" t="s">
        <v>13</v>
      </c>
      <c r="B153" s="13" t="s">
        <v>197</v>
      </c>
      <c r="C153" s="14"/>
      <c r="D153" s="13" t="s">
        <v>3</v>
      </c>
    </row>
    <row r="154" spans="1:7" ht="14.25" thickTop="1" thickBot="1" x14ac:dyDescent="0.25">
      <c r="A154" s="51" t="s">
        <v>14</v>
      </c>
      <c r="B154" s="13" t="s">
        <v>216</v>
      </c>
      <c r="C154" s="15"/>
      <c r="D154" s="19" t="s">
        <v>124</v>
      </c>
    </row>
    <row r="155" spans="1:7" ht="13.5" thickTop="1" x14ac:dyDescent="0.2">
      <c r="A155" s="51" t="s">
        <v>22</v>
      </c>
      <c r="B155" s="82" t="s">
        <v>198</v>
      </c>
      <c r="E155" s="23" t="s">
        <v>218</v>
      </c>
      <c r="F155" s="89">
        <f>C153*C154</f>
        <v>0</v>
      </c>
    </row>
    <row r="156" spans="1:7" x14ac:dyDescent="0.2">
      <c r="A156" s="51"/>
      <c r="E156" s="23"/>
      <c r="F156" s="71"/>
    </row>
    <row r="157" spans="1:7" ht="13.5" thickBot="1" x14ac:dyDescent="0.25">
      <c r="A157" s="88" t="s">
        <v>210</v>
      </c>
      <c r="E157" s="23"/>
      <c r="F157" s="71"/>
    </row>
    <row r="158" spans="1:7" ht="14.25" thickTop="1" thickBot="1" x14ac:dyDescent="0.25">
      <c r="A158" s="51" t="s">
        <v>15</v>
      </c>
      <c r="B158" s="13" t="s">
        <v>211</v>
      </c>
      <c r="C158" s="14"/>
      <c r="D158" s="13" t="s">
        <v>8</v>
      </c>
      <c r="E158" s="23"/>
    </row>
    <row r="159" spans="1:7" ht="14.25" thickTop="1" thickBot="1" x14ac:dyDescent="0.25">
      <c r="A159" s="51" t="s">
        <v>17</v>
      </c>
      <c r="B159" s="13" t="s">
        <v>212</v>
      </c>
      <c r="C159" s="15"/>
      <c r="D159" s="19" t="s">
        <v>54</v>
      </c>
      <c r="E159" s="23"/>
    </row>
    <row r="160" spans="1:7" ht="13.5" thickTop="1" x14ac:dyDescent="0.2">
      <c r="A160" s="51" t="s">
        <v>26</v>
      </c>
      <c r="B160" s="13" t="s">
        <v>213</v>
      </c>
      <c r="E160" s="23" t="s">
        <v>219</v>
      </c>
      <c r="F160" s="98">
        <f>C158*C159</f>
        <v>0</v>
      </c>
      <c r="G160" s="19"/>
    </row>
    <row r="161" spans="1:9" x14ac:dyDescent="0.2">
      <c r="A161" s="51"/>
      <c r="E161" s="23"/>
      <c r="F161" s="74"/>
      <c r="G161" s="19"/>
    </row>
    <row r="162" spans="1:9" x14ac:dyDescent="0.2">
      <c r="A162" s="51"/>
      <c r="B162" s="73" t="s">
        <v>215</v>
      </c>
      <c r="E162" s="23" t="s">
        <v>220</v>
      </c>
      <c r="F162" s="75">
        <f>F147+F150+F155+F160</f>
        <v>0</v>
      </c>
      <c r="G162" s="19"/>
    </row>
    <row r="164" spans="1:9" ht="14.25" x14ac:dyDescent="0.2">
      <c r="E164" s="136"/>
      <c r="F164" s="136" t="s">
        <v>332</v>
      </c>
      <c r="G164" s="109">
        <f>F120+F127+F134+F141+F162</f>
        <v>0</v>
      </c>
    </row>
    <row r="166" spans="1:9" ht="14.25" x14ac:dyDescent="0.2">
      <c r="A166" s="147" t="s">
        <v>228</v>
      </c>
      <c r="B166" s="147"/>
      <c r="C166" s="147"/>
      <c r="D166" s="107"/>
      <c r="E166" s="107"/>
      <c r="F166" s="107"/>
      <c r="G166" s="107"/>
    </row>
    <row r="167" spans="1:9" x14ac:dyDescent="0.2">
      <c r="A167" s="45" t="s">
        <v>45</v>
      </c>
      <c r="B167" s="45" t="s">
        <v>182</v>
      </c>
      <c r="E167" s="67" t="s">
        <v>185</v>
      </c>
    </row>
    <row r="168" spans="1:9" ht="13.5" thickBot="1" x14ac:dyDescent="0.25">
      <c r="A168" s="88" t="s">
        <v>167</v>
      </c>
      <c r="B168" s="45"/>
    </row>
    <row r="169" spans="1:9" ht="14.25" thickTop="1" thickBot="1" x14ac:dyDescent="0.25">
      <c r="A169" s="51" t="s">
        <v>1</v>
      </c>
      <c r="B169" s="13" t="s">
        <v>161</v>
      </c>
      <c r="C169" s="14"/>
      <c r="D169" s="13" t="s">
        <v>164</v>
      </c>
      <c r="I169" s="3"/>
    </row>
    <row r="170" spans="1:9" ht="14.25" thickTop="1" thickBot="1" x14ac:dyDescent="0.25">
      <c r="A170" s="51" t="s">
        <v>4</v>
      </c>
      <c r="B170" s="13" t="s">
        <v>162</v>
      </c>
      <c r="C170" s="70"/>
      <c r="D170" s="19" t="s">
        <v>163</v>
      </c>
      <c r="I170" s="3"/>
    </row>
    <row r="171" spans="1:9" ht="13.5" thickTop="1" x14ac:dyDescent="0.2">
      <c r="A171" s="51" t="s">
        <v>6</v>
      </c>
      <c r="B171" s="82" t="s">
        <v>165</v>
      </c>
      <c r="E171" s="23" t="s">
        <v>7</v>
      </c>
      <c r="F171" s="89">
        <f>C169*C170</f>
        <v>0</v>
      </c>
      <c r="I171" s="3"/>
    </row>
    <row r="172" spans="1:9" x14ac:dyDescent="0.2">
      <c r="A172" s="51"/>
      <c r="I172" s="3"/>
    </row>
    <row r="173" spans="1:9" ht="13.5" thickBot="1" x14ac:dyDescent="0.25">
      <c r="A173" s="88" t="s">
        <v>166</v>
      </c>
      <c r="I173" s="3"/>
    </row>
    <row r="174" spans="1:9" ht="14.25" thickTop="1" thickBot="1" x14ac:dyDescent="0.25">
      <c r="A174" s="51" t="s">
        <v>9</v>
      </c>
      <c r="B174" s="13" t="s">
        <v>168</v>
      </c>
      <c r="C174" s="14"/>
      <c r="D174" s="13" t="s">
        <v>42</v>
      </c>
      <c r="I174" s="3"/>
    </row>
    <row r="175" spans="1:9" ht="14.25" thickTop="1" thickBot="1" x14ac:dyDescent="0.25">
      <c r="A175" s="51" t="s">
        <v>10</v>
      </c>
      <c r="B175" s="13" t="s">
        <v>169</v>
      </c>
      <c r="C175" s="14"/>
      <c r="D175" s="13" t="s">
        <v>170</v>
      </c>
    </row>
    <row r="176" spans="1:9" ht="14.25" thickTop="1" thickBot="1" x14ac:dyDescent="0.25">
      <c r="A176" s="51" t="s">
        <v>11</v>
      </c>
      <c r="B176" s="13" t="s">
        <v>171</v>
      </c>
      <c r="C176" s="70"/>
      <c r="D176" s="19" t="s">
        <v>172</v>
      </c>
    </row>
    <row r="177" spans="1:9" ht="14.25" thickTop="1" thickBot="1" x14ac:dyDescent="0.25">
      <c r="A177" s="51" t="s">
        <v>13</v>
      </c>
      <c r="B177" s="82" t="s">
        <v>175</v>
      </c>
      <c r="C177" s="59"/>
      <c r="D177" s="19"/>
      <c r="E177" s="23" t="s">
        <v>176</v>
      </c>
      <c r="F177" s="89">
        <f>C174*C175*C176</f>
        <v>0</v>
      </c>
      <c r="G177" s="19"/>
      <c r="I177" s="3"/>
    </row>
    <row r="178" spans="1:9" ht="14.25" thickTop="1" thickBot="1" x14ac:dyDescent="0.25">
      <c r="A178" s="51" t="s">
        <v>14</v>
      </c>
      <c r="B178" s="13" t="s">
        <v>173</v>
      </c>
      <c r="C178" s="90"/>
      <c r="D178" s="13" t="s">
        <v>31</v>
      </c>
      <c r="I178" s="3"/>
    </row>
    <row r="179" spans="1:9" ht="14.25" thickTop="1" thickBot="1" x14ac:dyDescent="0.25">
      <c r="A179" s="51" t="s">
        <v>22</v>
      </c>
      <c r="B179" s="13" t="s">
        <v>174</v>
      </c>
      <c r="C179" s="15"/>
      <c r="D179" s="19" t="s">
        <v>160</v>
      </c>
      <c r="I179" s="3"/>
    </row>
    <row r="180" spans="1:9" ht="14.25" thickTop="1" thickBot="1" x14ac:dyDescent="0.25">
      <c r="A180" s="51" t="s">
        <v>15</v>
      </c>
      <c r="B180" s="13" t="s">
        <v>177</v>
      </c>
      <c r="C180" s="15"/>
      <c r="D180" s="19" t="s">
        <v>160</v>
      </c>
      <c r="I180" s="3"/>
    </row>
    <row r="181" spans="1:9" ht="13.5" thickTop="1" x14ac:dyDescent="0.2">
      <c r="A181" s="51" t="s">
        <v>17</v>
      </c>
      <c r="B181" s="82" t="s">
        <v>178</v>
      </c>
      <c r="E181" s="23" t="s">
        <v>179</v>
      </c>
      <c r="F181" s="89">
        <f>C178*(C179+C180)</f>
        <v>0</v>
      </c>
    </row>
    <row r="182" spans="1:9" x14ac:dyDescent="0.2">
      <c r="A182" s="51"/>
    </row>
    <row r="183" spans="1:9" x14ac:dyDescent="0.2">
      <c r="A183" s="51"/>
      <c r="B183" s="73" t="s">
        <v>180</v>
      </c>
      <c r="E183" s="23" t="s">
        <v>181</v>
      </c>
      <c r="F183" s="72">
        <f>F171+F177+F181</f>
        <v>0</v>
      </c>
    </row>
    <row r="185" spans="1:9" ht="13.5" thickBot="1" x14ac:dyDescent="0.25">
      <c r="A185" s="45" t="s">
        <v>47</v>
      </c>
      <c r="B185" s="45" t="s">
        <v>183</v>
      </c>
    </row>
    <row r="186" spans="1:9" ht="14.25" thickTop="1" thickBot="1" x14ac:dyDescent="0.25">
      <c r="A186" s="51" t="s">
        <v>1</v>
      </c>
      <c r="B186" s="13" t="s">
        <v>184</v>
      </c>
      <c r="C186" s="92"/>
    </row>
    <row r="187" spans="1:9" ht="14.25" thickTop="1" thickBot="1" x14ac:dyDescent="0.25">
      <c r="A187" s="51" t="s">
        <v>4</v>
      </c>
      <c r="B187" s="13" t="s">
        <v>60</v>
      </c>
      <c r="C187" s="93"/>
      <c r="D187" s="13" t="s">
        <v>46</v>
      </c>
      <c r="E187" s="23"/>
    </row>
    <row r="188" spans="1:9" ht="14.25" thickTop="1" thickBot="1" x14ac:dyDescent="0.25">
      <c r="A188" s="51" t="s">
        <v>6</v>
      </c>
      <c r="B188" s="13" t="s">
        <v>186</v>
      </c>
      <c r="C188" s="70"/>
      <c r="D188" s="19" t="s">
        <v>73</v>
      </c>
    </row>
    <row r="189" spans="1:9" ht="14.25" thickTop="1" thickBot="1" x14ac:dyDescent="0.25">
      <c r="A189" s="51" t="s">
        <v>9</v>
      </c>
      <c r="B189" s="13" t="s">
        <v>191</v>
      </c>
      <c r="C189" s="93"/>
      <c r="D189" s="13" t="s">
        <v>46</v>
      </c>
    </row>
    <row r="190" spans="1:9" ht="14.25" thickTop="1" thickBot="1" x14ac:dyDescent="0.25">
      <c r="A190" s="51" t="s">
        <v>10</v>
      </c>
      <c r="B190" s="13" t="s">
        <v>187</v>
      </c>
      <c r="C190" s="93"/>
      <c r="D190" s="13" t="s">
        <v>190</v>
      </c>
    </row>
    <row r="191" spans="1:9" ht="14.25" thickTop="1" thickBot="1" x14ac:dyDescent="0.25">
      <c r="A191" s="51" t="s">
        <v>11</v>
      </c>
      <c r="B191" s="13" t="s">
        <v>188</v>
      </c>
      <c r="C191" s="70"/>
      <c r="D191" s="19" t="s">
        <v>160</v>
      </c>
    </row>
    <row r="192" spans="1:9" ht="13.5" thickTop="1" x14ac:dyDescent="0.2">
      <c r="B192" s="73" t="s">
        <v>189</v>
      </c>
      <c r="E192" s="21" t="s">
        <v>192</v>
      </c>
      <c r="F192" s="72">
        <f>C186+(C187*C188)+(C189*C190*C191)</f>
        <v>0</v>
      </c>
    </row>
    <row r="193" spans="1:7" x14ac:dyDescent="0.2">
      <c r="B193" s="73"/>
      <c r="E193" s="21"/>
      <c r="F193" s="72"/>
    </row>
    <row r="194" spans="1:7" ht="14.25" x14ac:dyDescent="0.2">
      <c r="B194" s="73"/>
      <c r="D194" s="110"/>
      <c r="F194" s="136" t="s">
        <v>331</v>
      </c>
      <c r="G194" s="109">
        <f>F183+F192</f>
        <v>0</v>
      </c>
    </row>
    <row r="195" spans="1:7" ht="14.25" x14ac:dyDescent="0.2">
      <c r="B195" s="73"/>
      <c r="D195" s="136"/>
      <c r="F195" s="136"/>
      <c r="G195" s="109"/>
    </row>
    <row r="196" spans="1:7" ht="14.25" x14ac:dyDescent="0.2">
      <c r="A196" s="147" t="s">
        <v>194</v>
      </c>
      <c r="B196" s="147"/>
      <c r="C196" s="147"/>
      <c r="D196" s="107"/>
      <c r="E196" s="107"/>
      <c r="F196" s="107"/>
      <c r="G196" s="107"/>
    </row>
    <row r="197" spans="1:7" ht="14.25" customHeight="1" thickBot="1" x14ac:dyDescent="0.25">
      <c r="A197" s="137" t="s">
        <v>48</v>
      </c>
      <c r="B197" s="148" t="s">
        <v>326</v>
      </c>
      <c r="C197" s="148"/>
      <c r="D197" s="55"/>
      <c r="E197" s="67" t="s">
        <v>185</v>
      </c>
      <c r="F197" s="55"/>
      <c r="G197" s="55"/>
    </row>
    <row r="198" spans="1:7" ht="14.25" thickTop="1" thickBot="1" x14ac:dyDescent="0.25">
      <c r="A198" s="51" t="s">
        <v>1</v>
      </c>
      <c r="B198" s="13" t="s">
        <v>327</v>
      </c>
      <c r="C198" s="90"/>
      <c r="D198" s="13" t="s">
        <v>8</v>
      </c>
      <c r="E198" s="55"/>
      <c r="F198" s="55"/>
      <c r="G198" s="55"/>
    </row>
    <row r="199" spans="1:7" ht="14.25" thickTop="1" thickBot="1" x14ac:dyDescent="0.25">
      <c r="A199" s="51" t="s">
        <v>4</v>
      </c>
      <c r="B199" s="13" t="s">
        <v>328</v>
      </c>
      <c r="C199" s="15"/>
      <c r="D199" s="19" t="s">
        <v>54</v>
      </c>
      <c r="E199" s="55"/>
      <c r="F199" s="55"/>
      <c r="G199" s="55"/>
    </row>
    <row r="200" spans="1:7" ht="14.25" thickTop="1" thickBot="1" x14ac:dyDescent="0.25">
      <c r="A200" s="51" t="s">
        <v>6</v>
      </c>
      <c r="B200" s="13" t="s">
        <v>329</v>
      </c>
      <c r="C200" s="15"/>
      <c r="D200" s="19" t="s">
        <v>54</v>
      </c>
      <c r="E200" s="55"/>
      <c r="F200" s="55"/>
      <c r="G200" s="55"/>
    </row>
    <row r="201" spans="1:7" ht="15" thickTop="1" x14ac:dyDescent="0.2">
      <c r="A201" s="51" t="s">
        <v>9</v>
      </c>
      <c r="B201" s="73" t="s">
        <v>330</v>
      </c>
      <c r="C201" s="135"/>
      <c r="D201" s="55"/>
      <c r="E201" s="56" t="s">
        <v>199</v>
      </c>
      <c r="F201" s="75">
        <f>C198*(C199+C200)</f>
        <v>0</v>
      </c>
      <c r="G201" s="55"/>
    </row>
    <row r="202" spans="1:7" ht="14.25" x14ac:dyDescent="0.2">
      <c r="A202" s="135"/>
      <c r="B202" s="135"/>
      <c r="C202" s="135"/>
      <c r="D202" s="55"/>
      <c r="E202" s="55"/>
      <c r="F202" s="55"/>
      <c r="G202" s="55"/>
    </row>
    <row r="203" spans="1:7" ht="13.5" thickBot="1" x14ac:dyDescent="0.25">
      <c r="A203" s="49" t="s">
        <v>49</v>
      </c>
      <c r="B203" s="49" t="s">
        <v>196</v>
      </c>
      <c r="C203" s="86"/>
      <c r="D203" s="86"/>
      <c r="F203" s="86"/>
      <c r="G203" s="86"/>
    </row>
    <row r="204" spans="1:7" ht="14.25" thickTop="1" thickBot="1" x14ac:dyDescent="0.25">
      <c r="A204" s="51" t="s">
        <v>1</v>
      </c>
      <c r="B204" s="94" t="s">
        <v>200</v>
      </c>
      <c r="C204" s="90"/>
      <c r="D204" s="94" t="s">
        <v>31</v>
      </c>
      <c r="E204" s="94"/>
    </row>
    <row r="205" spans="1:7" ht="14.25" thickTop="1" thickBot="1" x14ac:dyDescent="0.25">
      <c r="A205" s="51" t="s">
        <v>4</v>
      </c>
      <c r="B205" s="94" t="s">
        <v>221</v>
      </c>
      <c r="C205" s="15"/>
      <c r="D205" s="95" t="s">
        <v>160</v>
      </c>
      <c r="E205" s="94"/>
      <c r="F205" s="55"/>
    </row>
    <row r="206" spans="1:7" ht="13.5" thickTop="1" x14ac:dyDescent="0.2">
      <c r="A206" s="51"/>
      <c r="B206" s="76" t="s">
        <v>223</v>
      </c>
      <c r="C206" s="94"/>
      <c r="D206" s="94"/>
      <c r="E206" s="56" t="s">
        <v>7</v>
      </c>
      <c r="F206" s="75">
        <f>C204*C205</f>
        <v>0</v>
      </c>
      <c r="G206" s="86"/>
    </row>
    <row r="207" spans="1:7" x14ac:dyDescent="0.2">
      <c r="A207" s="51"/>
      <c r="B207" s="94"/>
      <c r="C207" s="86"/>
      <c r="D207" s="86"/>
      <c r="E207" s="86"/>
      <c r="F207" s="86"/>
      <c r="G207" s="86"/>
    </row>
    <row r="208" spans="1:7" ht="13.5" thickBot="1" x14ac:dyDescent="0.25">
      <c r="A208" s="49" t="s">
        <v>50</v>
      </c>
      <c r="B208" s="49" t="s">
        <v>222</v>
      </c>
      <c r="C208" s="86"/>
      <c r="D208" s="86"/>
      <c r="E208" s="86"/>
      <c r="F208" s="86"/>
      <c r="G208" s="86"/>
    </row>
    <row r="209" spans="1:7" ht="14.25" thickTop="1" thickBot="1" x14ac:dyDescent="0.25">
      <c r="A209" s="51" t="s">
        <v>1</v>
      </c>
      <c r="B209" s="94" t="s">
        <v>341</v>
      </c>
      <c r="C209" s="90"/>
      <c r="D209" s="95" t="s">
        <v>3</v>
      </c>
      <c r="E209" s="50"/>
      <c r="F209" s="50"/>
      <c r="G209" s="86"/>
    </row>
    <row r="210" spans="1:7" ht="14.25" thickTop="1" thickBot="1" x14ac:dyDescent="0.25">
      <c r="A210" s="51" t="s">
        <v>4</v>
      </c>
      <c r="B210" s="94" t="s">
        <v>373</v>
      </c>
      <c r="C210" s="93"/>
      <c r="D210" s="94" t="s">
        <v>87</v>
      </c>
      <c r="E210" s="56" t="s">
        <v>88</v>
      </c>
      <c r="F210" s="143">
        <f>C210/36</f>
        <v>0</v>
      </c>
      <c r="G210" s="94" t="s">
        <v>5</v>
      </c>
    </row>
    <row r="211" spans="1:7" ht="14.25" thickTop="1" thickBot="1" x14ac:dyDescent="0.25">
      <c r="A211" s="51" t="s">
        <v>6</v>
      </c>
      <c r="B211" s="94" t="s">
        <v>374</v>
      </c>
      <c r="C211" s="93"/>
      <c r="D211" s="94" t="s">
        <v>87</v>
      </c>
      <c r="E211" s="56" t="s">
        <v>88</v>
      </c>
      <c r="F211" s="143">
        <f>C211/36</f>
        <v>0</v>
      </c>
      <c r="G211" s="94" t="s">
        <v>5</v>
      </c>
    </row>
    <row r="212" spans="1:7" ht="14.25" thickTop="1" thickBot="1" x14ac:dyDescent="0.25">
      <c r="A212" s="51" t="s">
        <v>9</v>
      </c>
      <c r="B212" s="94" t="s">
        <v>342</v>
      </c>
      <c r="C212" s="59"/>
      <c r="D212" s="95"/>
      <c r="E212" s="56" t="s">
        <v>199</v>
      </c>
      <c r="F212" s="39">
        <f>C209*(F210+F211)</f>
        <v>0</v>
      </c>
      <c r="G212" s="94" t="s">
        <v>8</v>
      </c>
    </row>
    <row r="213" spans="1:7" ht="14.25" thickTop="1" thickBot="1" x14ac:dyDescent="0.25">
      <c r="A213" s="51" t="s">
        <v>10</v>
      </c>
      <c r="B213" s="94" t="s">
        <v>343</v>
      </c>
      <c r="C213" s="15"/>
      <c r="D213" s="19" t="s">
        <v>54</v>
      </c>
      <c r="E213" s="50"/>
      <c r="F213" s="50"/>
      <c r="G213" s="86"/>
    </row>
    <row r="214" spans="1:7" ht="14.25" thickTop="1" thickBot="1" x14ac:dyDescent="0.25">
      <c r="A214" s="51" t="s">
        <v>11</v>
      </c>
      <c r="B214" s="94" t="s">
        <v>344</v>
      </c>
      <c r="C214" s="15"/>
      <c r="D214" s="19" t="s">
        <v>54</v>
      </c>
      <c r="E214" s="50"/>
      <c r="F214" s="50"/>
      <c r="G214" s="86"/>
    </row>
    <row r="215" spans="1:7" ht="13.5" thickTop="1" x14ac:dyDescent="0.2">
      <c r="A215" s="50"/>
      <c r="B215" s="76" t="s">
        <v>224</v>
      </c>
      <c r="C215" s="50"/>
      <c r="D215" s="50"/>
      <c r="E215" s="56" t="s">
        <v>345</v>
      </c>
      <c r="F215" s="77">
        <f>F212*(C213+C214)</f>
        <v>0</v>
      </c>
      <c r="G215" s="86"/>
    </row>
    <row r="216" spans="1:7" x14ac:dyDescent="0.2">
      <c r="A216" s="86"/>
      <c r="B216" s="86"/>
      <c r="C216" s="86"/>
      <c r="D216" s="86"/>
      <c r="E216" s="86"/>
      <c r="F216" s="86"/>
      <c r="G216" s="86"/>
    </row>
    <row r="217" spans="1:7" x14ac:dyDescent="0.2">
      <c r="A217" s="49" t="s">
        <v>61</v>
      </c>
      <c r="B217" s="49" t="s">
        <v>346</v>
      </c>
      <c r="C217" s="86"/>
      <c r="D217" s="86"/>
      <c r="F217" s="86"/>
      <c r="G217" s="86"/>
    </row>
    <row r="218" spans="1:7" ht="13.5" thickBot="1" x14ac:dyDescent="0.25">
      <c r="A218" s="81" t="s">
        <v>348</v>
      </c>
      <c r="B218" s="49"/>
      <c r="C218" s="86"/>
      <c r="D218" s="86"/>
      <c r="F218" s="86"/>
      <c r="G218" s="86"/>
    </row>
    <row r="219" spans="1:7" ht="14.25" thickTop="1" thickBot="1" x14ac:dyDescent="0.25">
      <c r="A219" s="51" t="s">
        <v>1</v>
      </c>
      <c r="B219" s="94" t="s">
        <v>351</v>
      </c>
      <c r="C219" s="90"/>
      <c r="D219" s="94" t="s">
        <v>352</v>
      </c>
      <c r="E219" s="94"/>
    </row>
    <row r="220" spans="1:7" ht="14.25" thickTop="1" thickBot="1" x14ac:dyDescent="0.25">
      <c r="A220" s="51" t="s">
        <v>4</v>
      </c>
      <c r="B220" s="94" t="s">
        <v>350</v>
      </c>
      <c r="C220" s="15"/>
      <c r="D220" s="95" t="s">
        <v>353</v>
      </c>
      <c r="E220" s="94"/>
      <c r="F220" s="55"/>
    </row>
    <row r="221" spans="1:7" ht="13.5" thickTop="1" x14ac:dyDescent="0.2">
      <c r="A221" s="51" t="s">
        <v>6</v>
      </c>
      <c r="B221" s="144" t="s">
        <v>349</v>
      </c>
      <c r="C221" s="94"/>
      <c r="D221" s="94"/>
      <c r="E221" s="56" t="s">
        <v>7</v>
      </c>
      <c r="F221" s="98">
        <f>C219*C220</f>
        <v>0</v>
      </c>
      <c r="G221" s="86"/>
    </row>
    <row r="222" spans="1:7" x14ac:dyDescent="0.2">
      <c r="A222" s="51"/>
      <c r="B222" s="76"/>
      <c r="C222" s="94"/>
      <c r="D222" s="94"/>
      <c r="E222" s="56"/>
      <c r="F222" s="98"/>
      <c r="G222" s="86"/>
    </row>
    <row r="223" spans="1:7" ht="13.5" thickBot="1" x14ac:dyDescent="0.25">
      <c r="A223" s="81" t="s">
        <v>358</v>
      </c>
      <c r="B223" s="76"/>
      <c r="C223" s="94"/>
      <c r="D223" s="94"/>
      <c r="E223" s="56"/>
      <c r="F223" s="98"/>
      <c r="G223" s="86"/>
    </row>
    <row r="224" spans="1:7" ht="14.25" thickTop="1" thickBot="1" x14ac:dyDescent="0.25">
      <c r="A224" s="51" t="s">
        <v>9</v>
      </c>
      <c r="B224" s="94" t="s">
        <v>354</v>
      </c>
      <c r="C224" s="90"/>
      <c r="D224" s="94"/>
      <c r="E224" s="56"/>
      <c r="F224" s="98"/>
      <c r="G224" s="86"/>
    </row>
    <row r="225" spans="1:7" ht="14.25" thickTop="1" thickBot="1" x14ac:dyDescent="0.25">
      <c r="A225" s="51" t="s">
        <v>10</v>
      </c>
      <c r="B225" s="94" t="s">
        <v>355</v>
      </c>
      <c r="C225" s="15"/>
      <c r="D225" s="95" t="s">
        <v>357</v>
      </c>
      <c r="E225" s="56"/>
      <c r="F225" s="98"/>
      <c r="G225" s="86"/>
    </row>
    <row r="226" spans="1:7" ht="13.5" thickTop="1" x14ac:dyDescent="0.2">
      <c r="A226" s="51" t="s">
        <v>11</v>
      </c>
      <c r="B226" s="144" t="s">
        <v>356</v>
      </c>
      <c r="C226" s="94"/>
      <c r="D226" s="94"/>
      <c r="E226" s="56" t="s">
        <v>217</v>
      </c>
      <c r="F226" s="98">
        <f>C224*C225</f>
        <v>0</v>
      </c>
      <c r="G226" s="86"/>
    </row>
    <row r="227" spans="1:7" x14ac:dyDescent="0.2">
      <c r="A227" s="86"/>
      <c r="B227" s="86"/>
      <c r="C227" s="86"/>
      <c r="D227" s="86"/>
      <c r="E227" s="86"/>
      <c r="F227" s="145"/>
      <c r="G227" s="86"/>
    </row>
    <row r="228" spans="1:7" ht="13.5" thickBot="1" x14ac:dyDescent="0.25">
      <c r="A228" s="81" t="s">
        <v>359</v>
      </c>
      <c r="B228" s="76"/>
      <c r="C228" s="94"/>
      <c r="D228" s="94"/>
      <c r="E228" s="56"/>
      <c r="F228" s="98"/>
      <c r="G228" s="86"/>
    </row>
    <row r="229" spans="1:7" ht="14.25" thickTop="1" thickBot="1" x14ac:dyDescent="0.25">
      <c r="A229" s="51" t="s">
        <v>13</v>
      </c>
      <c r="B229" s="94" t="s">
        <v>360</v>
      </c>
      <c r="C229" s="90"/>
      <c r="D229" s="94"/>
      <c r="E229" s="56"/>
      <c r="F229" s="98"/>
      <c r="G229" s="86"/>
    </row>
    <row r="230" spans="1:7" ht="14.25" thickTop="1" thickBot="1" x14ac:dyDescent="0.25">
      <c r="A230" s="51" t="s">
        <v>14</v>
      </c>
      <c r="B230" s="94" t="s">
        <v>361</v>
      </c>
      <c r="C230" s="15"/>
      <c r="D230" s="95" t="s">
        <v>357</v>
      </c>
      <c r="E230" s="56"/>
      <c r="F230" s="98"/>
      <c r="G230" s="86"/>
    </row>
    <row r="231" spans="1:7" ht="13.5" thickTop="1" x14ac:dyDescent="0.2">
      <c r="A231" s="51" t="s">
        <v>22</v>
      </c>
      <c r="B231" s="144" t="s">
        <v>362</v>
      </c>
      <c r="C231" s="94"/>
      <c r="D231" s="94"/>
      <c r="E231" s="56" t="s">
        <v>218</v>
      </c>
      <c r="F231" s="98">
        <f>C229*C230</f>
        <v>0</v>
      </c>
      <c r="G231" s="86"/>
    </row>
    <row r="232" spans="1:7" x14ac:dyDescent="0.2">
      <c r="A232" s="51"/>
      <c r="B232" s="76" t="s">
        <v>363</v>
      </c>
      <c r="C232" s="94"/>
      <c r="D232" s="94"/>
      <c r="E232" s="56" t="s">
        <v>364</v>
      </c>
      <c r="F232" s="75">
        <f>F221+F226+F231</f>
        <v>0</v>
      </c>
      <c r="G232" s="86"/>
    </row>
    <row r="233" spans="1:7" x14ac:dyDescent="0.2">
      <c r="A233" s="86"/>
      <c r="B233" s="86"/>
      <c r="C233" s="86"/>
      <c r="D233" s="86"/>
      <c r="E233" s="86"/>
      <c r="F233" s="86"/>
      <c r="G233" s="86"/>
    </row>
    <row r="234" spans="1:7" ht="13.5" thickBot="1" x14ac:dyDescent="0.25">
      <c r="A234" s="45" t="s">
        <v>347</v>
      </c>
      <c r="B234" s="45" t="s">
        <v>193</v>
      </c>
      <c r="G234" s="86"/>
    </row>
    <row r="235" spans="1:7" ht="14.25" thickTop="1" thickBot="1" x14ac:dyDescent="0.25">
      <c r="A235" s="51" t="s">
        <v>1</v>
      </c>
      <c r="B235" s="13" t="s">
        <v>226</v>
      </c>
      <c r="C235" s="70"/>
      <c r="E235" s="23"/>
      <c r="G235" s="86"/>
    </row>
    <row r="236" spans="1:7" ht="13.5" thickTop="1" x14ac:dyDescent="0.2">
      <c r="B236" s="73" t="s">
        <v>234</v>
      </c>
      <c r="F236" s="72">
        <f>C235</f>
        <v>0</v>
      </c>
    </row>
    <row r="237" spans="1:7" x14ac:dyDescent="0.2">
      <c r="B237" s="73"/>
      <c r="F237" s="72"/>
    </row>
    <row r="238" spans="1:7" ht="14.25" x14ac:dyDescent="0.2">
      <c r="A238" s="55"/>
      <c r="B238" s="55"/>
      <c r="C238" s="55"/>
      <c r="D238" s="110"/>
      <c r="F238" s="136" t="s">
        <v>365</v>
      </c>
      <c r="G238" s="109">
        <f>F201+F206+F215+F232+F236</f>
        <v>0</v>
      </c>
    </row>
    <row r="239" spans="1:7" ht="15" thickBot="1" x14ac:dyDescent="0.25">
      <c r="A239" s="99"/>
      <c r="B239" s="99"/>
      <c r="C239" s="99"/>
      <c r="D239" s="111"/>
      <c r="E239" s="111"/>
      <c r="F239" s="108"/>
      <c r="G239" s="99"/>
    </row>
    <row r="240" spans="1:7" x14ac:dyDescent="0.2">
      <c r="E240" s="67"/>
    </row>
    <row r="241" spans="1:7" ht="14.25" x14ac:dyDescent="0.2">
      <c r="A241" s="45"/>
      <c r="B241" s="106" t="s">
        <v>334</v>
      </c>
      <c r="E241" s="23" t="s">
        <v>375</v>
      </c>
      <c r="F241" s="71">
        <f>G86+G103+G164+G194+G238</f>
        <v>0</v>
      </c>
    </row>
    <row r="243" spans="1:7" ht="14.25" x14ac:dyDescent="0.2">
      <c r="B243" s="106" t="s">
        <v>225</v>
      </c>
      <c r="E243" s="23" t="s">
        <v>378</v>
      </c>
      <c r="F243" s="71">
        <f>0.1*F241</f>
        <v>0</v>
      </c>
    </row>
    <row r="245" spans="1:7" ht="14.25" x14ac:dyDescent="0.2">
      <c r="B245" s="106" t="s">
        <v>229</v>
      </c>
    </row>
    <row r="246" spans="1:7" x14ac:dyDescent="0.2">
      <c r="A246" s="51"/>
      <c r="B246" s="51" t="s">
        <v>231</v>
      </c>
      <c r="E246" s="102" t="s">
        <v>376</v>
      </c>
      <c r="F246" s="114">
        <f>F241*0.01</f>
        <v>0</v>
      </c>
      <c r="G246" s="86"/>
    </row>
    <row r="247" spans="1:7" x14ac:dyDescent="0.2">
      <c r="A247" s="21"/>
      <c r="B247" s="51" t="s">
        <v>232</v>
      </c>
      <c r="E247" s="102" t="s">
        <v>376</v>
      </c>
      <c r="F247" s="114">
        <f>F241*0.01</f>
        <v>0</v>
      </c>
      <c r="G247" s="86"/>
    </row>
    <row r="248" spans="1:7" ht="13.5" thickBot="1" x14ac:dyDescent="0.25">
      <c r="A248" s="21"/>
      <c r="B248" s="51" t="s">
        <v>233</v>
      </c>
      <c r="E248" s="102" t="s">
        <v>377</v>
      </c>
      <c r="F248" s="114">
        <f>F241*0.02</f>
        <v>0</v>
      </c>
    </row>
    <row r="249" spans="1:7" ht="14.25" thickTop="1" thickBot="1" x14ac:dyDescent="0.25">
      <c r="A249" s="51"/>
      <c r="B249" s="51" t="s">
        <v>195</v>
      </c>
      <c r="E249" s="103"/>
      <c r="F249" s="70"/>
    </row>
    <row r="250" spans="1:7" ht="13.5" thickTop="1" x14ac:dyDescent="0.2">
      <c r="B250" s="104" t="s">
        <v>340</v>
      </c>
      <c r="E250" s="23"/>
      <c r="F250" s="72">
        <f>SUM(F246:F249)</f>
        <v>0</v>
      </c>
    </row>
    <row r="252" spans="1:7" ht="14.25" x14ac:dyDescent="0.2">
      <c r="B252" s="106" t="s">
        <v>230</v>
      </c>
      <c r="E252" s="23" t="s">
        <v>335</v>
      </c>
      <c r="G252" s="105">
        <f>F241+F243+F250</f>
        <v>0</v>
      </c>
    </row>
    <row r="255" spans="1:7" x14ac:dyDescent="0.2">
      <c r="A255" s="155"/>
      <c r="B255" s="155"/>
      <c r="C255" s="155"/>
      <c r="D255" s="155"/>
      <c r="E255" s="155"/>
      <c r="F255" s="155"/>
      <c r="G255" s="155"/>
    </row>
    <row r="256" spans="1:7" x14ac:dyDescent="0.2">
      <c r="A256" s="155"/>
      <c r="B256" s="155"/>
      <c r="C256" s="155"/>
      <c r="D256" s="155"/>
      <c r="E256" s="155"/>
      <c r="F256" s="155"/>
      <c r="G256" s="155"/>
    </row>
    <row r="257" spans="1:7" x14ac:dyDescent="0.2">
      <c r="A257" s="155"/>
      <c r="B257" s="155"/>
      <c r="C257" s="155"/>
      <c r="D257" s="155"/>
      <c r="E257" s="155"/>
      <c r="F257" s="155"/>
      <c r="G257" s="155"/>
    </row>
  </sheetData>
  <printOptions horizontalCentered="1"/>
  <pageMargins left="0.5" right="0.5" top="0.75" bottom="0.75" header="0.3" footer="0.3"/>
  <pageSetup scale="84" fitToHeight="5" orientation="portrait" r:id="rId1"/>
  <headerFooter>
    <oddHeader>&amp;R&amp;G</oddHeader>
    <oddFooter>&amp;L&amp;"-,Regular"&amp;10Worksheet CEW-01: Closure Cost Estimate&amp;C&amp;"-,Regular"&amp;10&amp;P&amp;R&amp;"-,Regular"&amp;10Revised 08/2018</oddFooter>
  </headerFooter>
  <rowBreaks count="4" manualBreakCount="4">
    <brk id="50" max="6" man="1"/>
    <brk id="104" max="6" man="1"/>
    <brk id="156" max="6" man="1"/>
    <brk id="215" max="6"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9"/>
  <sheetViews>
    <sheetView zoomScaleNormal="100" workbookViewId="0"/>
  </sheetViews>
  <sheetFormatPr defaultRowHeight="12.75" x14ac:dyDescent="0.2"/>
  <cols>
    <col min="1" max="1" width="3.5546875" style="13" bestFit="1" customWidth="1"/>
    <col min="2" max="2" width="31" style="13" customWidth="1"/>
    <col min="3" max="4" width="8.88671875" style="13"/>
    <col min="5" max="5" width="15.88671875" style="23" customWidth="1"/>
    <col min="6" max="7" width="10.5546875" style="13" bestFit="1" customWidth="1"/>
    <col min="8" max="16384" width="8.88671875" style="13"/>
  </cols>
  <sheetData>
    <row r="1" spans="1:7" ht="14.25" x14ac:dyDescent="0.2">
      <c r="A1" s="139" t="s">
        <v>385</v>
      </c>
      <c r="B1" s="139"/>
      <c r="C1" s="139"/>
      <c r="D1" s="139"/>
      <c r="E1" s="139"/>
      <c r="F1" s="139"/>
      <c r="G1" s="139"/>
    </row>
    <row r="2" spans="1:7" ht="13.5" thickBot="1" x14ac:dyDescent="0.25">
      <c r="B2" s="8"/>
      <c r="C2" s="4"/>
      <c r="D2" s="7"/>
      <c r="E2" s="5"/>
      <c r="F2" s="5"/>
    </row>
    <row r="3" spans="1:7" ht="14.25" thickTop="1" thickBot="1" x14ac:dyDescent="0.25">
      <c r="A3" s="149" t="s">
        <v>80</v>
      </c>
      <c r="B3" s="150"/>
      <c r="C3" s="150"/>
      <c r="D3" s="150"/>
      <c r="E3" s="150"/>
      <c r="F3" s="150"/>
      <c r="G3" s="151"/>
    </row>
    <row r="4" spans="1:7" ht="13.5" thickTop="1" x14ac:dyDescent="0.2"/>
    <row r="5" spans="1:7" ht="15" thickBot="1" x14ac:dyDescent="0.25">
      <c r="A5" s="115" t="s">
        <v>0</v>
      </c>
      <c r="B5" s="116" t="s">
        <v>78</v>
      </c>
      <c r="C5" s="55"/>
      <c r="D5" s="55"/>
      <c r="E5" s="67" t="s">
        <v>89</v>
      </c>
      <c r="F5" s="55"/>
      <c r="G5" s="55"/>
    </row>
    <row r="6" spans="1:7" ht="14.25" thickTop="1" thickBot="1" x14ac:dyDescent="0.25">
      <c r="A6" s="63" t="s">
        <v>1</v>
      </c>
      <c r="B6" s="55" t="s">
        <v>62</v>
      </c>
      <c r="C6" s="14">
        <v>5</v>
      </c>
      <c r="D6" s="55" t="s">
        <v>46</v>
      </c>
      <c r="E6" s="56"/>
      <c r="F6" s="57"/>
      <c r="G6" s="55"/>
    </row>
    <row r="7" spans="1:7" ht="14.25" thickTop="1" thickBot="1" x14ac:dyDescent="0.25">
      <c r="A7" s="63" t="s">
        <v>4</v>
      </c>
      <c r="B7" s="55" t="s">
        <v>236</v>
      </c>
      <c r="C7" s="14">
        <v>4</v>
      </c>
      <c r="D7" s="55" t="s">
        <v>237</v>
      </c>
      <c r="E7" s="56" t="s">
        <v>7</v>
      </c>
      <c r="F7" s="118">
        <f>C6*C7</f>
        <v>20</v>
      </c>
      <c r="G7" s="55" t="s">
        <v>63</v>
      </c>
    </row>
    <row r="8" spans="1:7" ht="14.25" thickTop="1" thickBot="1" x14ac:dyDescent="0.25">
      <c r="A8" s="63" t="s">
        <v>6</v>
      </c>
      <c r="B8" s="55" t="s">
        <v>238</v>
      </c>
      <c r="C8" s="93">
        <v>1</v>
      </c>
      <c r="D8" s="55" t="s">
        <v>84</v>
      </c>
      <c r="E8" s="56" t="s">
        <v>400</v>
      </c>
      <c r="F8" s="57">
        <f>C7*C8</f>
        <v>4</v>
      </c>
      <c r="G8" s="55" t="s">
        <v>63</v>
      </c>
    </row>
    <row r="9" spans="1:7" ht="14.25" thickTop="1" thickBot="1" x14ac:dyDescent="0.25">
      <c r="A9" s="63" t="s">
        <v>9</v>
      </c>
      <c r="B9" s="55" t="s">
        <v>239</v>
      </c>
      <c r="C9" s="55"/>
      <c r="D9" s="55"/>
      <c r="E9" s="56" t="s">
        <v>120</v>
      </c>
      <c r="F9" s="57">
        <f>F7+F8</f>
        <v>24</v>
      </c>
      <c r="G9" s="55" t="s">
        <v>63</v>
      </c>
    </row>
    <row r="10" spans="1:7" ht="14.25" thickTop="1" thickBot="1" x14ac:dyDescent="0.25">
      <c r="A10" s="63" t="s">
        <v>10</v>
      </c>
      <c r="B10" s="55" t="s">
        <v>245</v>
      </c>
      <c r="C10" s="15"/>
      <c r="D10" s="64" t="s">
        <v>64</v>
      </c>
    </row>
    <row r="11" spans="1:7" ht="14.25" thickTop="1" thickBot="1" x14ac:dyDescent="0.25">
      <c r="A11" s="63" t="s">
        <v>11</v>
      </c>
      <c r="B11" s="120" t="s">
        <v>243</v>
      </c>
      <c r="C11" s="59"/>
      <c r="D11" s="64"/>
      <c r="E11" s="56" t="s">
        <v>217</v>
      </c>
      <c r="F11" s="121">
        <f>F9*C10</f>
        <v>0</v>
      </c>
      <c r="G11" s="19" t="s">
        <v>70</v>
      </c>
    </row>
    <row r="12" spans="1:7" ht="14.25" thickTop="1" thickBot="1" x14ac:dyDescent="0.25">
      <c r="A12" s="63" t="s">
        <v>13</v>
      </c>
      <c r="B12" s="55" t="s">
        <v>379</v>
      </c>
      <c r="C12" s="15"/>
      <c r="D12" s="64" t="s">
        <v>72</v>
      </c>
      <c r="E12" s="56"/>
    </row>
    <row r="13" spans="1:7" ht="14.25" thickTop="1" thickBot="1" x14ac:dyDescent="0.25">
      <c r="A13" s="63" t="s">
        <v>22</v>
      </c>
      <c r="B13" s="120" t="s">
        <v>242</v>
      </c>
      <c r="C13" s="59"/>
      <c r="D13" s="55"/>
      <c r="E13" s="56" t="s">
        <v>380</v>
      </c>
      <c r="F13" s="121">
        <f>F11+(C12*C7)</f>
        <v>0</v>
      </c>
      <c r="G13" s="19" t="s">
        <v>70</v>
      </c>
    </row>
    <row r="14" spans="1:7" ht="14.25" thickTop="1" thickBot="1" x14ac:dyDescent="0.25">
      <c r="A14" s="65" t="s">
        <v>15</v>
      </c>
      <c r="B14" s="38" t="s">
        <v>246</v>
      </c>
      <c r="C14" s="70"/>
      <c r="D14" s="117" t="s">
        <v>70</v>
      </c>
      <c r="E14" s="56"/>
      <c r="F14" s="61"/>
      <c r="G14" s="64"/>
    </row>
    <row r="15" spans="1:7" ht="13.5" thickTop="1" x14ac:dyDescent="0.2">
      <c r="A15" s="68"/>
      <c r="B15" s="78" t="s">
        <v>244</v>
      </c>
      <c r="C15" s="35"/>
      <c r="D15" s="62"/>
      <c r="E15" s="69" t="s">
        <v>386</v>
      </c>
      <c r="F15" s="77">
        <f>F13+C14</f>
        <v>0</v>
      </c>
      <c r="G15" s="126" t="s">
        <v>70</v>
      </c>
    </row>
    <row r="16" spans="1:7" x14ac:dyDescent="0.2">
      <c r="A16" s="68"/>
      <c r="B16" s="78"/>
      <c r="C16" s="35"/>
      <c r="D16" s="62"/>
      <c r="E16" s="69"/>
      <c r="F16" s="77"/>
      <c r="G16" s="55"/>
    </row>
    <row r="17" spans="1:7" ht="15" thickBot="1" x14ac:dyDescent="0.25">
      <c r="A17" s="115" t="s">
        <v>18</v>
      </c>
      <c r="B17" s="116" t="s">
        <v>371</v>
      </c>
      <c r="C17" s="55"/>
      <c r="D17" s="55"/>
      <c r="E17" s="67"/>
      <c r="F17" s="55"/>
      <c r="G17" s="55"/>
    </row>
    <row r="18" spans="1:7" ht="14.25" thickTop="1" thickBot="1" x14ac:dyDescent="0.25">
      <c r="A18" s="63" t="s">
        <v>1</v>
      </c>
      <c r="B18" s="55" t="s">
        <v>250</v>
      </c>
      <c r="C18" s="14"/>
      <c r="D18" s="55" t="s">
        <v>237</v>
      </c>
      <c r="E18" s="56"/>
      <c r="F18" s="57"/>
      <c r="G18" s="55"/>
    </row>
    <row r="19" spans="1:7" ht="14.25" thickTop="1" thickBot="1" x14ac:dyDescent="0.25">
      <c r="A19" s="63" t="s">
        <v>4</v>
      </c>
      <c r="B19" s="55" t="s">
        <v>247</v>
      </c>
      <c r="C19" s="15"/>
      <c r="D19" s="64" t="s">
        <v>72</v>
      </c>
      <c r="E19" s="56"/>
      <c r="F19" s="118"/>
      <c r="G19" s="55"/>
    </row>
    <row r="20" spans="1:7" ht="14.25" thickTop="1" thickBot="1" x14ac:dyDescent="0.25">
      <c r="A20" s="63" t="s">
        <v>6</v>
      </c>
      <c r="B20" s="120" t="s">
        <v>263</v>
      </c>
      <c r="C20" s="118"/>
      <c r="D20" s="55"/>
      <c r="E20" s="56" t="s">
        <v>7</v>
      </c>
      <c r="F20" s="98">
        <f>C18*C19</f>
        <v>0</v>
      </c>
      <c r="G20" s="64" t="s">
        <v>70</v>
      </c>
    </row>
    <row r="21" spans="1:7" ht="14.25" thickTop="1" thickBot="1" x14ac:dyDescent="0.25">
      <c r="A21" s="63" t="s">
        <v>9</v>
      </c>
      <c r="B21" s="55" t="s">
        <v>248</v>
      </c>
      <c r="C21" s="14"/>
      <c r="D21" s="55" t="s">
        <v>237</v>
      </c>
      <c r="E21" s="56"/>
      <c r="F21" s="57"/>
      <c r="G21" s="55"/>
    </row>
    <row r="22" spans="1:7" ht="14.25" thickTop="1" thickBot="1" x14ac:dyDescent="0.25">
      <c r="A22" s="63" t="s">
        <v>10</v>
      </c>
      <c r="B22" s="13" t="s">
        <v>249</v>
      </c>
      <c r="C22" s="15"/>
      <c r="D22" s="64" t="s">
        <v>72</v>
      </c>
      <c r="G22" s="55"/>
    </row>
    <row r="23" spans="1:7" ht="14.25" thickTop="1" thickBot="1" x14ac:dyDescent="0.25">
      <c r="A23" s="63" t="s">
        <v>11</v>
      </c>
      <c r="B23" s="82" t="s">
        <v>251</v>
      </c>
      <c r="E23" s="23" t="s">
        <v>217</v>
      </c>
      <c r="F23" s="89">
        <f>C21*C22</f>
        <v>0</v>
      </c>
      <c r="G23" s="64" t="s">
        <v>70</v>
      </c>
    </row>
    <row r="24" spans="1:7" ht="14.25" thickTop="1" thickBot="1" x14ac:dyDescent="0.25">
      <c r="A24" s="63" t="s">
        <v>13</v>
      </c>
      <c r="B24" s="13" t="s">
        <v>256</v>
      </c>
      <c r="C24" s="70"/>
      <c r="D24" s="19" t="s">
        <v>70</v>
      </c>
      <c r="F24" s="89"/>
      <c r="G24" s="64"/>
    </row>
    <row r="25" spans="1:7" ht="14.25" thickTop="1" thickBot="1" x14ac:dyDescent="0.25">
      <c r="A25" s="63" t="s">
        <v>14</v>
      </c>
      <c r="B25" s="55" t="s">
        <v>252</v>
      </c>
      <c r="C25" s="14"/>
      <c r="D25" s="55" t="s">
        <v>237</v>
      </c>
      <c r="E25" s="56"/>
      <c r="F25" s="118"/>
      <c r="G25" s="55"/>
    </row>
    <row r="26" spans="1:7" ht="14.25" thickTop="1" thickBot="1" x14ac:dyDescent="0.25">
      <c r="A26" s="63" t="s">
        <v>22</v>
      </c>
      <c r="B26" s="55" t="s">
        <v>253</v>
      </c>
      <c r="C26" s="15"/>
      <c r="D26" s="64" t="s">
        <v>72</v>
      </c>
      <c r="E26" s="56"/>
      <c r="F26" s="118"/>
      <c r="G26" s="55"/>
    </row>
    <row r="27" spans="1:7" ht="13.5" thickTop="1" x14ac:dyDescent="0.2">
      <c r="A27" s="63" t="s">
        <v>15</v>
      </c>
      <c r="B27" s="120" t="s">
        <v>255</v>
      </c>
      <c r="C27" s="59"/>
      <c r="D27" s="64"/>
      <c r="E27" s="56" t="s">
        <v>257</v>
      </c>
      <c r="F27" s="98">
        <f>C24+(C25*C26)</f>
        <v>0</v>
      </c>
      <c r="G27" s="64" t="s">
        <v>70</v>
      </c>
    </row>
    <row r="28" spans="1:7" x14ac:dyDescent="0.2">
      <c r="A28" s="63"/>
      <c r="B28" s="123" t="s">
        <v>372</v>
      </c>
      <c r="C28" s="59"/>
      <c r="D28" s="64"/>
      <c r="E28" s="56" t="s">
        <v>254</v>
      </c>
      <c r="F28" s="75">
        <f>F20+F23+F27</f>
        <v>0</v>
      </c>
      <c r="G28" s="126" t="s">
        <v>70</v>
      </c>
    </row>
    <row r="30" spans="1:7" ht="15" thickBot="1" x14ac:dyDescent="0.25">
      <c r="A30" s="115" t="s">
        <v>24</v>
      </c>
      <c r="B30" s="116" t="s">
        <v>79</v>
      </c>
      <c r="C30" s="55"/>
      <c r="D30" s="55"/>
      <c r="E30" s="67"/>
      <c r="F30" s="55"/>
      <c r="G30" s="55"/>
    </row>
    <row r="31" spans="1:7" ht="14.25" thickTop="1" thickBot="1" x14ac:dyDescent="0.25">
      <c r="A31" s="63" t="s">
        <v>1</v>
      </c>
      <c r="B31" s="55" t="s">
        <v>259</v>
      </c>
      <c r="C31" s="90"/>
      <c r="D31" s="55" t="s">
        <v>272</v>
      </c>
      <c r="E31" s="67"/>
      <c r="F31" s="55"/>
      <c r="G31" s="55"/>
    </row>
    <row r="32" spans="1:7" ht="13.5" thickTop="1" x14ac:dyDescent="0.2">
      <c r="A32" s="63"/>
      <c r="B32" s="55"/>
      <c r="C32" s="55"/>
      <c r="D32" s="55"/>
      <c r="E32" s="67"/>
      <c r="F32" s="55"/>
      <c r="G32" s="55"/>
    </row>
    <row r="33" spans="1:8" ht="13.5" thickBot="1" x14ac:dyDescent="0.25">
      <c r="A33" s="81" t="s">
        <v>264</v>
      </c>
      <c r="B33" s="55"/>
      <c r="C33" s="55"/>
      <c r="D33" s="55"/>
      <c r="E33" s="67"/>
      <c r="F33" s="55"/>
      <c r="G33" s="55"/>
    </row>
    <row r="34" spans="1:8" ht="14.25" thickTop="1" thickBot="1" x14ac:dyDescent="0.25">
      <c r="A34" s="63" t="s">
        <v>4</v>
      </c>
      <c r="B34" s="55" t="s">
        <v>265</v>
      </c>
      <c r="C34" s="124"/>
      <c r="D34" s="64" t="s">
        <v>258</v>
      </c>
      <c r="E34" s="67"/>
      <c r="F34" s="55"/>
      <c r="G34" s="55"/>
    </row>
    <row r="35" spans="1:8" ht="13.5" thickTop="1" x14ac:dyDescent="0.2">
      <c r="A35" s="63" t="s">
        <v>6</v>
      </c>
      <c r="B35" s="120" t="s">
        <v>266</v>
      </c>
      <c r="C35" s="55"/>
      <c r="D35" s="55"/>
      <c r="E35" s="56" t="s">
        <v>7</v>
      </c>
      <c r="F35" s="98">
        <f>C31*C34</f>
        <v>0</v>
      </c>
      <c r="G35" s="64" t="s">
        <v>70</v>
      </c>
    </row>
    <row r="36" spans="1:8" x14ac:dyDescent="0.2">
      <c r="A36" s="63"/>
      <c r="B36" s="120"/>
      <c r="C36" s="55"/>
      <c r="D36" s="55"/>
      <c r="E36" s="56"/>
      <c r="F36" s="98"/>
      <c r="G36" s="64"/>
    </row>
    <row r="37" spans="1:8" ht="13.5" thickBot="1" x14ac:dyDescent="0.25">
      <c r="A37" s="81" t="s">
        <v>267</v>
      </c>
      <c r="B37" s="120"/>
      <c r="C37" s="55"/>
      <c r="D37" s="55"/>
      <c r="E37" s="56"/>
      <c r="F37" s="98"/>
      <c r="G37" s="55"/>
    </row>
    <row r="38" spans="1:8" ht="14.25" thickTop="1" thickBot="1" x14ac:dyDescent="0.25">
      <c r="A38" s="63" t="s">
        <v>9</v>
      </c>
      <c r="B38" s="55" t="s">
        <v>383</v>
      </c>
      <c r="C38" s="15"/>
      <c r="D38" s="64" t="s">
        <v>258</v>
      </c>
      <c r="E38" s="56"/>
      <c r="F38" s="57"/>
      <c r="G38" s="55"/>
    </row>
    <row r="39" spans="1:8" ht="14.25" thickTop="1" thickBot="1" x14ac:dyDescent="0.25">
      <c r="A39" s="63" t="s">
        <v>10</v>
      </c>
      <c r="B39" s="55" t="s">
        <v>75</v>
      </c>
      <c r="C39" s="15"/>
      <c r="D39" s="64" t="s">
        <v>258</v>
      </c>
      <c r="E39" s="56"/>
      <c r="F39" s="118"/>
      <c r="G39" s="55"/>
    </row>
    <row r="40" spans="1:8" ht="14.25" thickTop="1" thickBot="1" x14ac:dyDescent="0.25">
      <c r="A40" s="63" t="s">
        <v>11</v>
      </c>
      <c r="B40" s="55" t="s">
        <v>76</v>
      </c>
      <c r="C40" s="15"/>
      <c r="D40" s="64" t="s">
        <v>258</v>
      </c>
      <c r="E40" s="56"/>
      <c r="F40" s="118"/>
      <c r="G40" s="55"/>
    </row>
    <row r="41" spans="1:8" ht="14.25" thickTop="1" thickBot="1" x14ac:dyDescent="0.25">
      <c r="A41" s="63" t="s">
        <v>13</v>
      </c>
      <c r="B41" s="55" t="s">
        <v>260</v>
      </c>
      <c r="C41" s="15"/>
      <c r="D41" s="64" t="s">
        <v>258</v>
      </c>
      <c r="E41" s="56"/>
      <c r="F41" s="55"/>
      <c r="G41" s="55"/>
      <c r="H41" s="55"/>
    </row>
    <row r="42" spans="1:8" ht="13.5" thickTop="1" x14ac:dyDescent="0.2">
      <c r="A42" s="63" t="s">
        <v>14</v>
      </c>
      <c r="B42" s="55" t="s">
        <v>268</v>
      </c>
      <c r="C42" s="96"/>
      <c r="D42" s="64"/>
      <c r="E42" s="56" t="s">
        <v>269</v>
      </c>
      <c r="F42" s="59">
        <f>SUM(C38:C41)</f>
        <v>0</v>
      </c>
      <c r="G42" s="55"/>
      <c r="H42" s="55"/>
    </row>
    <row r="43" spans="1:8" ht="13.5" thickBot="1" x14ac:dyDescent="0.25">
      <c r="A43" s="63" t="s">
        <v>22</v>
      </c>
      <c r="B43" s="120" t="s">
        <v>270</v>
      </c>
      <c r="C43" s="125"/>
      <c r="D43" s="64"/>
      <c r="E43" s="56" t="s">
        <v>271</v>
      </c>
      <c r="F43" s="98">
        <f>C31*F42</f>
        <v>0</v>
      </c>
      <c r="G43" s="64" t="s">
        <v>70</v>
      </c>
      <c r="H43" s="55"/>
    </row>
    <row r="44" spans="1:8" ht="14.25" thickTop="1" thickBot="1" x14ac:dyDescent="0.25">
      <c r="A44" s="63" t="s">
        <v>15</v>
      </c>
      <c r="B44" s="55" t="s">
        <v>262</v>
      </c>
      <c r="C44" s="15"/>
      <c r="D44" s="64" t="s">
        <v>64</v>
      </c>
      <c r="E44" s="56"/>
      <c r="F44" s="98"/>
      <c r="G44" s="64"/>
      <c r="H44" s="55"/>
    </row>
    <row r="45" spans="1:8" ht="14.25" thickTop="1" thickBot="1" x14ac:dyDescent="0.25">
      <c r="A45" s="63" t="s">
        <v>17</v>
      </c>
      <c r="B45" s="55" t="s">
        <v>261</v>
      </c>
      <c r="C45" s="93"/>
      <c r="D45" s="55" t="s">
        <v>273</v>
      </c>
      <c r="E45" s="56"/>
      <c r="F45" s="118"/>
      <c r="G45" s="55"/>
      <c r="H45" s="55"/>
    </row>
    <row r="46" spans="1:8" ht="13.5" thickTop="1" x14ac:dyDescent="0.2">
      <c r="A46" s="63" t="s">
        <v>26</v>
      </c>
      <c r="B46" s="120" t="s">
        <v>274</v>
      </c>
      <c r="C46" s="59"/>
      <c r="D46" s="64"/>
      <c r="E46" s="56" t="s">
        <v>219</v>
      </c>
      <c r="F46" s="122">
        <f>C44*C45</f>
        <v>0</v>
      </c>
      <c r="G46" s="64" t="s">
        <v>70</v>
      </c>
      <c r="H46" s="55"/>
    </row>
    <row r="47" spans="1:8" x14ac:dyDescent="0.2">
      <c r="A47" s="63"/>
      <c r="B47" s="123" t="s">
        <v>275</v>
      </c>
      <c r="C47" s="59"/>
      <c r="D47" s="64"/>
      <c r="E47" s="56" t="s">
        <v>276</v>
      </c>
      <c r="F47" s="75">
        <f>F35+F43+F46</f>
        <v>0</v>
      </c>
      <c r="G47" s="126" t="s">
        <v>70</v>
      </c>
      <c r="H47" s="55"/>
    </row>
    <row r="48" spans="1:8" x14ac:dyDescent="0.2">
      <c r="A48" s="63"/>
      <c r="B48" s="123"/>
      <c r="C48" s="59"/>
      <c r="D48" s="64"/>
      <c r="E48" s="56"/>
      <c r="F48" s="75"/>
      <c r="G48" s="126"/>
      <c r="H48" s="55"/>
    </row>
    <row r="49" spans="1:8" ht="13.5" thickBot="1" x14ac:dyDescent="0.25">
      <c r="A49" s="81" t="s">
        <v>389</v>
      </c>
      <c r="B49" s="123"/>
      <c r="C49" s="59"/>
      <c r="D49" s="64"/>
      <c r="E49" s="56"/>
      <c r="F49" s="75"/>
      <c r="G49" s="126"/>
      <c r="H49" s="55"/>
    </row>
    <row r="50" spans="1:8" ht="14.25" thickTop="1" thickBot="1" x14ac:dyDescent="0.25">
      <c r="A50" s="63" t="s">
        <v>51</v>
      </c>
      <c r="B50" s="55" t="s">
        <v>390</v>
      </c>
      <c r="C50" s="15"/>
      <c r="D50" s="64"/>
      <c r="E50" s="56"/>
      <c r="F50" s="75"/>
      <c r="G50" s="126"/>
      <c r="H50" s="55"/>
    </row>
    <row r="51" spans="1:8" ht="13.5" thickTop="1" x14ac:dyDescent="0.2">
      <c r="A51" s="63"/>
      <c r="B51" s="123" t="s">
        <v>393</v>
      </c>
      <c r="C51" s="59"/>
      <c r="D51" s="64"/>
      <c r="E51" s="56" t="s">
        <v>392</v>
      </c>
      <c r="F51" s="75">
        <f>C50</f>
        <v>0</v>
      </c>
      <c r="G51" s="126"/>
      <c r="H51" s="55"/>
    </row>
    <row r="52" spans="1:8" x14ac:dyDescent="0.2">
      <c r="A52" s="63"/>
      <c r="B52" s="55"/>
      <c r="C52" s="59"/>
      <c r="D52" s="64"/>
      <c r="E52" s="56"/>
      <c r="F52" s="83"/>
      <c r="G52" s="64"/>
      <c r="H52" s="55"/>
    </row>
    <row r="53" spans="1:8" ht="15" thickBot="1" x14ac:dyDescent="0.25">
      <c r="A53" s="115" t="s">
        <v>27</v>
      </c>
      <c r="B53" s="116" t="s">
        <v>277</v>
      </c>
      <c r="C53" s="55"/>
      <c r="D53" s="55"/>
      <c r="E53" s="67"/>
      <c r="F53" s="55"/>
      <c r="G53" s="55"/>
      <c r="H53" s="55"/>
    </row>
    <row r="54" spans="1:8" ht="14.25" thickTop="1" thickBot="1" x14ac:dyDescent="0.25">
      <c r="A54" s="63" t="s">
        <v>1</v>
      </c>
      <c r="B54" s="55" t="s">
        <v>278</v>
      </c>
      <c r="C54" s="90"/>
      <c r="D54" s="55" t="s">
        <v>42</v>
      </c>
      <c r="E54" s="67"/>
      <c r="F54" s="55"/>
      <c r="G54" s="55"/>
    </row>
    <row r="55" spans="1:8" ht="13.5" thickTop="1" x14ac:dyDescent="0.2">
      <c r="A55" s="63"/>
      <c r="B55" s="55"/>
      <c r="C55" s="91"/>
      <c r="D55" s="55"/>
      <c r="E55" s="67"/>
      <c r="F55" s="55"/>
      <c r="G55" s="55"/>
    </row>
    <row r="56" spans="1:8" ht="13.5" thickBot="1" x14ac:dyDescent="0.25">
      <c r="A56" s="81" t="s">
        <v>279</v>
      </c>
      <c r="B56" s="55"/>
      <c r="C56" s="55"/>
      <c r="D56" s="55"/>
      <c r="E56" s="67"/>
      <c r="F56" s="55"/>
      <c r="G56" s="55"/>
    </row>
    <row r="57" spans="1:8" ht="14.25" thickTop="1" thickBot="1" x14ac:dyDescent="0.25">
      <c r="A57" s="63" t="s">
        <v>4</v>
      </c>
      <c r="B57" s="13" t="s">
        <v>65</v>
      </c>
      <c r="C57" s="90"/>
      <c r="D57" s="13" t="s">
        <v>66</v>
      </c>
    </row>
    <row r="58" spans="1:8" ht="14.25" thickTop="1" thickBot="1" x14ac:dyDescent="0.25">
      <c r="A58" s="63" t="s">
        <v>6</v>
      </c>
      <c r="B58" s="13" t="s">
        <v>280</v>
      </c>
      <c r="C58" s="124"/>
      <c r="D58" s="19" t="s">
        <v>67</v>
      </c>
    </row>
    <row r="59" spans="1:8" ht="14.25" thickTop="1" thickBot="1" x14ac:dyDescent="0.25">
      <c r="A59" s="63" t="s">
        <v>9</v>
      </c>
      <c r="B59" s="82" t="s">
        <v>281</v>
      </c>
      <c r="E59" s="23" t="s">
        <v>282</v>
      </c>
      <c r="F59" s="89">
        <f>C54*C57*C58</f>
        <v>0</v>
      </c>
      <c r="G59" s="19" t="s">
        <v>70</v>
      </c>
    </row>
    <row r="60" spans="1:8" ht="14.25" thickTop="1" thickBot="1" x14ac:dyDescent="0.25">
      <c r="A60" s="63" t="s">
        <v>10</v>
      </c>
      <c r="B60" s="13" t="s">
        <v>283</v>
      </c>
      <c r="C60" s="90"/>
      <c r="D60" s="13" t="s">
        <v>66</v>
      </c>
      <c r="F60" s="89"/>
    </row>
    <row r="61" spans="1:8" ht="14.25" thickTop="1" thickBot="1" x14ac:dyDescent="0.25">
      <c r="A61" s="63" t="s">
        <v>11</v>
      </c>
      <c r="B61" s="13" t="s">
        <v>68</v>
      </c>
      <c r="C61" s="124"/>
      <c r="D61" s="19" t="s">
        <v>67</v>
      </c>
    </row>
    <row r="62" spans="1:8" ht="13.5" thickTop="1" x14ac:dyDescent="0.2">
      <c r="A62" s="63" t="s">
        <v>13</v>
      </c>
      <c r="B62" s="82" t="s">
        <v>284</v>
      </c>
      <c r="E62" s="23" t="s">
        <v>285</v>
      </c>
      <c r="F62" s="89">
        <f>C54*C60*C61</f>
        <v>0</v>
      </c>
      <c r="G62" s="19" t="s">
        <v>70</v>
      </c>
    </row>
    <row r="63" spans="1:8" x14ac:dyDescent="0.2">
      <c r="A63" s="63"/>
      <c r="B63" s="82"/>
      <c r="F63" s="89"/>
      <c r="G63" s="19"/>
    </row>
    <row r="64" spans="1:8" x14ac:dyDescent="0.2">
      <c r="A64" s="81" t="s">
        <v>286</v>
      </c>
    </row>
    <row r="65" spans="1:7" ht="13.5" thickBot="1" x14ac:dyDescent="0.25">
      <c r="A65" s="63" t="s">
        <v>14</v>
      </c>
      <c r="B65" s="13" t="s">
        <v>74</v>
      </c>
      <c r="C65" s="91"/>
      <c r="E65" s="23" t="s">
        <v>381</v>
      </c>
      <c r="F65" s="128">
        <f>C54/3</f>
        <v>0</v>
      </c>
      <c r="G65" s="13" t="s">
        <v>42</v>
      </c>
    </row>
    <row r="66" spans="1:7" ht="14.25" thickTop="1" thickBot="1" x14ac:dyDescent="0.25">
      <c r="A66" s="63" t="s">
        <v>22</v>
      </c>
      <c r="B66" s="13" t="s">
        <v>71</v>
      </c>
      <c r="C66" s="124"/>
      <c r="D66" s="19" t="s">
        <v>69</v>
      </c>
    </row>
    <row r="67" spans="1:7" ht="13.5" thickTop="1" x14ac:dyDescent="0.2">
      <c r="A67" s="63" t="s">
        <v>15</v>
      </c>
      <c r="B67" s="82" t="s">
        <v>287</v>
      </c>
      <c r="E67" s="23" t="s">
        <v>288</v>
      </c>
      <c r="F67" s="121">
        <f>F65*C66</f>
        <v>0</v>
      </c>
      <c r="G67" s="19" t="s">
        <v>70</v>
      </c>
    </row>
    <row r="68" spans="1:7" ht="13.5" thickBot="1" x14ac:dyDescent="0.25">
      <c r="A68" s="63" t="s">
        <v>17</v>
      </c>
      <c r="B68" s="13" t="s">
        <v>289</v>
      </c>
      <c r="E68" s="23" t="s">
        <v>382</v>
      </c>
      <c r="F68" s="129">
        <f>0.1*C54</f>
        <v>0</v>
      </c>
      <c r="G68" s="13" t="s">
        <v>42</v>
      </c>
    </row>
    <row r="69" spans="1:7" ht="14.25" thickTop="1" thickBot="1" x14ac:dyDescent="0.25">
      <c r="A69" s="63" t="s">
        <v>26</v>
      </c>
      <c r="B69" s="13" t="s">
        <v>290</v>
      </c>
      <c r="C69" s="124"/>
      <c r="D69" s="19" t="s">
        <v>69</v>
      </c>
    </row>
    <row r="70" spans="1:7" ht="14.25" thickTop="1" thickBot="1" x14ac:dyDescent="0.25">
      <c r="A70" s="63" t="s">
        <v>51</v>
      </c>
      <c r="B70" s="13" t="s">
        <v>293</v>
      </c>
      <c r="C70" s="124"/>
      <c r="D70" s="19" t="s">
        <v>70</v>
      </c>
    </row>
    <row r="71" spans="1:7" ht="13.5" thickTop="1" x14ac:dyDescent="0.2">
      <c r="A71" s="63" t="s">
        <v>53</v>
      </c>
      <c r="B71" s="82" t="s">
        <v>291</v>
      </c>
      <c r="E71" s="23" t="s">
        <v>294</v>
      </c>
      <c r="F71" s="89">
        <f>F68*C69+C70</f>
        <v>0</v>
      </c>
      <c r="G71" s="19" t="s">
        <v>70</v>
      </c>
    </row>
    <row r="72" spans="1:7" x14ac:dyDescent="0.2">
      <c r="A72" s="63"/>
      <c r="B72" s="82"/>
      <c r="F72" s="89"/>
      <c r="G72" s="19"/>
    </row>
    <row r="73" spans="1:7" x14ac:dyDescent="0.2">
      <c r="A73" s="63"/>
      <c r="B73" s="73" t="s">
        <v>292</v>
      </c>
      <c r="E73" s="23" t="s">
        <v>295</v>
      </c>
      <c r="F73" s="72">
        <f>F59+F62+F67+F71</f>
        <v>0</v>
      </c>
      <c r="G73" s="130" t="s">
        <v>70</v>
      </c>
    </row>
    <row r="74" spans="1:7" x14ac:dyDescent="0.2">
      <c r="A74" s="63"/>
      <c r="B74" s="42"/>
    </row>
    <row r="75" spans="1:7" ht="15" thickBot="1" x14ac:dyDescent="0.25">
      <c r="A75" s="115" t="s">
        <v>28</v>
      </c>
      <c r="B75" s="116" t="s">
        <v>310</v>
      </c>
      <c r="C75" s="55"/>
      <c r="D75" s="55"/>
    </row>
    <row r="76" spans="1:7" ht="14.25" thickTop="1" thickBot="1" x14ac:dyDescent="0.25">
      <c r="A76" s="63" t="s">
        <v>1</v>
      </c>
      <c r="B76" s="55" t="s">
        <v>311</v>
      </c>
      <c r="C76" s="90">
        <v>3</v>
      </c>
      <c r="D76" s="55" t="s">
        <v>304</v>
      </c>
      <c r="E76" s="23" t="s">
        <v>313</v>
      </c>
      <c r="F76" s="127">
        <f>1/C76</f>
        <v>0.33333333333333331</v>
      </c>
      <c r="G76" s="13" t="s">
        <v>314</v>
      </c>
    </row>
    <row r="77" spans="1:7" ht="14.25" thickTop="1" thickBot="1" x14ac:dyDescent="0.25">
      <c r="A77" s="63" t="s">
        <v>4</v>
      </c>
      <c r="B77" s="13" t="s">
        <v>312</v>
      </c>
      <c r="C77" s="92"/>
      <c r="D77" s="64" t="s">
        <v>72</v>
      </c>
    </row>
    <row r="78" spans="1:7" ht="14.25" thickTop="1" thickBot="1" x14ac:dyDescent="0.25">
      <c r="A78" s="63" t="s">
        <v>6</v>
      </c>
      <c r="B78" s="13" t="s">
        <v>293</v>
      </c>
      <c r="C78" s="92"/>
      <c r="D78" s="19" t="s">
        <v>72</v>
      </c>
    </row>
    <row r="79" spans="1:7" ht="14.25" thickTop="1" thickBot="1" x14ac:dyDescent="0.25">
      <c r="A79" s="63" t="s">
        <v>9</v>
      </c>
      <c r="B79" s="82" t="s">
        <v>316</v>
      </c>
      <c r="C79" s="132"/>
      <c r="D79" s="19"/>
      <c r="E79" s="23" t="s">
        <v>199</v>
      </c>
      <c r="F79" s="89">
        <f>F76*(C77+C78)</f>
        <v>0</v>
      </c>
      <c r="G79" s="19" t="s">
        <v>70</v>
      </c>
    </row>
    <row r="80" spans="1:7" ht="14.25" thickTop="1" thickBot="1" x14ac:dyDescent="0.25">
      <c r="A80" s="63" t="s">
        <v>10</v>
      </c>
      <c r="B80" s="13" t="s">
        <v>321</v>
      </c>
      <c r="C80" s="90"/>
      <c r="D80" s="13" t="s">
        <v>320</v>
      </c>
      <c r="F80" s="89"/>
      <c r="G80" s="19"/>
    </row>
    <row r="81" spans="1:7" ht="14.25" thickTop="1" thickBot="1" x14ac:dyDescent="0.25">
      <c r="A81" s="63" t="s">
        <v>11</v>
      </c>
      <c r="B81" s="13" t="s">
        <v>317</v>
      </c>
      <c r="C81" s="90"/>
      <c r="D81" s="13" t="s">
        <v>237</v>
      </c>
    </row>
    <row r="82" spans="1:7" ht="14.25" thickTop="1" thickBot="1" x14ac:dyDescent="0.25">
      <c r="A82" s="63" t="s">
        <v>13</v>
      </c>
      <c r="B82" s="13" t="s">
        <v>318</v>
      </c>
      <c r="C82" s="133"/>
      <c r="D82" s="64"/>
      <c r="E82" s="23" t="s">
        <v>319</v>
      </c>
      <c r="F82" s="13">
        <f>C80*C81</f>
        <v>0</v>
      </c>
      <c r="G82" s="13" t="s">
        <v>63</v>
      </c>
    </row>
    <row r="83" spans="1:7" ht="14.25" thickTop="1" thickBot="1" x14ac:dyDescent="0.25">
      <c r="A83" s="63" t="s">
        <v>14</v>
      </c>
      <c r="B83" s="13" t="s">
        <v>322</v>
      </c>
      <c r="C83" s="92"/>
      <c r="D83" s="19" t="s">
        <v>64</v>
      </c>
    </row>
    <row r="84" spans="1:7" ht="14.25" thickTop="1" thickBot="1" x14ac:dyDescent="0.25">
      <c r="A84" s="63" t="s">
        <v>22</v>
      </c>
      <c r="B84" s="82" t="s">
        <v>243</v>
      </c>
      <c r="C84" s="133"/>
      <c r="D84" s="64"/>
      <c r="E84" s="23" t="s">
        <v>218</v>
      </c>
      <c r="F84" s="89">
        <f>F82*C83</f>
        <v>0</v>
      </c>
      <c r="G84" s="19" t="s">
        <v>70</v>
      </c>
    </row>
    <row r="85" spans="1:7" ht="14.25" thickTop="1" thickBot="1" x14ac:dyDescent="0.25">
      <c r="A85" s="63" t="s">
        <v>15</v>
      </c>
      <c r="B85" s="55" t="s">
        <v>240</v>
      </c>
      <c r="C85" s="15"/>
      <c r="D85" s="64" t="s">
        <v>72</v>
      </c>
      <c r="E85" s="56"/>
    </row>
    <row r="86" spans="1:7" ht="14.25" thickTop="1" thickBot="1" x14ac:dyDescent="0.25">
      <c r="A86" s="63" t="s">
        <v>17</v>
      </c>
      <c r="B86" s="55" t="s">
        <v>241</v>
      </c>
      <c r="C86" s="119"/>
      <c r="D86" s="64" t="s">
        <v>72</v>
      </c>
      <c r="E86" s="56"/>
      <c r="F86" s="53"/>
      <c r="G86" s="55"/>
    </row>
    <row r="87" spans="1:7" ht="14.25" thickTop="1" thickBot="1" x14ac:dyDescent="0.25">
      <c r="A87" s="63" t="s">
        <v>26</v>
      </c>
      <c r="B87" s="120" t="s">
        <v>242</v>
      </c>
      <c r="C87" s="59"/>
      <c r="D87" s="55"/>
      <c r="E87" s="56" t="s">
        <v>323</v>
      </c>
      <c r="F87" s="121">
        <f>C81*(C85+C86)</f>
        <v>0</v>
      </c>
      <c r="G87" s="19" t="s">
        <v>70</v>
      </c>
    </row>
    <row r="88" spans="1:7" ht="14.25" thickTop="1" thickBot="1" x14ac:dyDescent="0.25">
      <c r="A88" s="65" t="s">
        <v>51</v>
      </c>
      <c r="B88" s="38" t="s">
        <v>246</v>
      </c>
      <c r="C88" s="70"/>
      <c r="D88" s="117" t="s">
        <v>70</v>
      </c>
      <c r="E88" s="56"/>
      <c r="F88" s="61"/>
      <c r="G88" s="64"/>
    </row>
    <row r="89" spans="1:7" ht="13.5" thickTop="1" x14ac:dyDescent="0.2">
      <c r="A89" s="65" t="s">
        <v>53</v>
      </c>
      <c r="B89" s="85" t="s">
        <v>324</v>
      </c>
      <c r="C89" s="35"/>
      <c r="D89" s="62"/>
      <c r="E89" s="69" t="s">
        <v>387</v>
      </c>
      <c r="F89" s="84">
        <f>F84+F87+C88</f>
        <v>0</v>
      </c>
      <c r="G89" s="134" t="s">
        <v>70</v>
      </c>
    </row>
    <row r="90" spans="1:7" x14ac:dyDescent="0.2">
      <c r="A90" s="65"/>
      <c r="B90" s="85"/>
      <c r="C90" s="35"/>
      <c r="D90" s="62"/>
      <c r="E90" s="69"/>
      <c r="F90" s="84"/>
      <c r="G90" s="134"/>
    </row>
    <row r="91" spans="1:7" x14ac:dyDescent="0.2">
      <c r="A91" s="63"/>
      <c r="B91" s="73" t="s">
        <v>315</v>
      </c>
      <c r="E91" s="23" t="s">
        <v>325</v>
      </c>
      <c r="F91" s="72">
        <f>F79+F89</f>
        <v>0</v>
      </c>
      <c r="G91" s="130" t="s">
        <v>70</v>
      </c>
    </row>
    <row r="92" spans="1:7" x14ac:dyDescent="0.2">
      <c r="A92" s="63"/>
      <c r="B92" s="42"/>
    </row>
    <row r="93" spans="1:7" ht="15" thickBot="1" x14ac:dyDescent="0.25">
      <c r="A93" s="115" t="s">
        <v>29</v>
      </c>
      <c r="B93" s="116" t="s">
        <v>296</v>
      </c>
      <c r="C93" s="55"/>
      <c r="D93" s="55"/>
    </row>
    <row r="94" spans="1:7" ht="14.25" thickTop="1" thickBot="1" x14ac:dyDescent="0.25">
      <c r="A94" s="63" t="s">
        <v>1</v>
      </c>
      <c r="B94" s="55" t="s">
        <v>297</v>
      </c>
      <c r="C94" s="92"/>
      <c r="D94" s="64" t="s">
        <v>70</v>
      </c>
    </row>
    <row r="95" spans="1:7" ht="13.5" thickTop="1" x14ac:dyDescent="0.2">
      <c r="A95" s="63"/>
      <c r="B95" s="73" t="s">
        <v>298</v>
      </c>
      <c r="E95" s="23" t="s">
        <v>299</v>
      </c>
      <c r="F95" s="72">
        <f>C94</f>
        <v>0</v>
      </c>
      <c r="G95" s="130" t="s">
        <v>70</v>
      </c>
    </row>
    <row r="96" spans="1:7" x14ac:dyDescent="0.2">
      <c r="A96" s="63"/>
      <c r="B96" s="73"/>
      <c r="F96" s="72"/>
      <c r="G96" s="130"/>
    </row>
    <row r="97" spans="1:7" ht="15" thickBot="1" x14ac:dyDescent="0.25">
      <c r="A97" s="115" t="s">
        <v>33</v>
      </c>
      <c r="B97" s="116" t="s">
        <v>368</v>
      </c>
      <c r="C97" s="55"/>
      <c r="D97" s="55"/>
      <c r="F97" s="72"/>
      <c r="G97" s="130"/>
    </row>
    <row r="98" spans="1:7" ht="14.25" thickTop="1" thickBot="1" x14ac:dyDescent="0.25">
      <c r="A98" s="63" t="s">
        <v>1</v>
      </c>
      <c r="B98" s="55" t="s">
        <v>370</v>
      </c>
      <c r="C98" s="92"/>
      <c r="D98" s="64" t="s">
        <v>366</v>
      </c>
      <c r="F98" s="72"/>
      <c r="G98" s="130"/>
    </row>
    <row r="99" spans="1:7" ht="14.25" thickTop="1" thickBot="1" x14ac:dyDescent="0.25">
      <c r="A99" s="63" t="s">
        <v>4</v>
      </c>
      <c r="B99" s="13" t="s">
        <v>367</v>
      </c>
      <c r="C99" s="146"/>
      <c r="F99" s="72"/>
      <c r="G99" s="130"/>
    </row>
    <row r="100" spans="1:7" ht="13.5" thickTop="1" x14ac:dyDescent="0.2">
      <c r="A100" s="63"/>
      <c r="B100" s="73" t="s">
        <v>369</v>
      </c>
      <c r="E100" s="23" t="s">
        <v>7</v>
      </c>
      <c r="F100" s="72">
        <f>C98*C99</f>
        <v>0</v>
      </c>
      <c r="G100" s="130" t="s">
        <v>70</v>
      </c>
    </row>
    <row r="101" spans="1:7" x14ac:dyDescent="0.2">
      <c r="A101" s="63"/>
      <c r="B101" s="73"/>
      <c r="F101" s="72"/>
      <c r="G101" s="130"/>
    </row>
    <row r="102" spans="1:7" ht="15" thickBot="1" x14ac:dyDescent="0.25">
      <c r="A102" s="115" t="s">
        <v>35</v>
      </c>
      <c r="B102" s="116" t="s">
        <v>394</v>
      </c>
      <c r="C102" s="55"/>
      <c r="D102" s="55"/>
      <c r="E102" s="67" t="s">
        <v>89</v>
      </c>
      <c r="F102" s="55"/>
      <c r="G102" s="55"/>
    </row>
    <row r="103" spans="1:7" ht="14.25" thickTop="1" thickBot="1" x14ac:dyDescent="0.25">
      <c r="A103" s="63" t="s">
        <v>1</v>
      </c>
      <c r="B103" s="55" t="s">
        <v>395</v>
      </c>
      <c r="C103" s="14"/>
      <c r="D103" s="55" t="s">
        <v>46</v>
      </c>
      <c r="E103" s="56"/>
      <c r="F103" s="57"/>
      <c r="G103" s="55"/>
    </row>
    <row r="104" spans="1:7" ht="14.25" thickTop="1" thickBot="1" x14ac:dyDescent="0.25">
      <c r="A104" s="63" t="s">
        <v>4</v>
      </c>
      <c r="B104" s="55" t="s">
        <v>236</v>
      </c>
      <c r="C104" s="14"/>
      <c r="D104" s="55" t="s">
        <v>237</v>
      </c>
      <c r="E104" s="56" t="s">
        <v>7</v>
      </c>
      <c r="F104" s="118">
        <f>C103*C104</f>
        <v>0</v>
      </c>
      <c r="G104" s="55" t="s">
        <v>63</v>
      </c>
    </row>
    <row r="105" spans="1:7" ht="14.25" thickTop="1" thickBot="1" x14ac:dyDescent="0.25">
      <c r="A105" s="63" t="s">
        <v>6</v>
      </c>
      <c r="B105" s="55" t="s">
        <v>238</v>
      </c>
      <c r="C105" s="93"/>
      <c r="D105" s="55" t="s">
        <v>84</v>
      </c>
      <c r="E105" s="56" t="s">
        <v>400</v>
      </c>
      <c r="F105" s="57">
        <f>C104*C105</f>
        <v>0</v>
      </c>
      <c r="G105" s="55" t="s">
        <v>63</v>
      </c>
    </row>
    <row r="106" spans="1:7" ht="14.25" thickTop="1" thickBot="1" x14ac:dyDescent="0.25">
      <c r="A106" s="63" t="s">
        <v>9</v>
      </c>
      <c r="B106" s="55" t="s">
        <v>239</v>
      </c>
      <c r="C106" s="55"/>
      <c r="D106" s="55"/>
      <c r="E106" s="56" t="s">
        <v>120</v>
      </c>
      <c r="F106" s="57">
        <f>F104+F105</f>
        <v>0</v>
      </c>
      <c r="G106" s="55" t="s">
        <v>63</v>
      </c>
    </row>
    <row r="107" spans="1:7" ht="14.25" thickTop="1" thickBot="1" x14ac:dyDescent="0.25">
      <c r="A107" s="63" t="s">
        <v>10</v>
      </c>
      <c r="B107" s="55" t="s">
        <v>396</v>
      </c>
      <c r="C107" s="15"/>
      <c r="D107" s="64" t="s">
        <v>64</v>
      </c>
    </row>
    <row r="108" spans="1:7" ht="14.25" thickTop="1" thickBot="1" x14ac:dyDescent="0.25">
      <c r="A108" s="63" t="s">
        <v>11</v>
      </c>
      <c r="B108" s="120" t="s">
        <v>243</v>
      </c>
      <c r="C108" s="59"/>
      <c r="D108" s="64"/>
      <c r="E108" s="56" t="s">
        <v>217</v>
      </c>
      <c r="F108" s="121">
        <f>F106*C107</f>
        <v>0</v>
      </c>
      <c r="G108" s="19" t="s">
        <v>70</v>
      </c>
    </row>
    <row r="109" spans="1:7" ht="14.25" thickTop="1" thickBot="1" x14ac:dyDescent="0.25">
      <c r="A109" s="63" t="s">
        <v>13</v>
      </c>
      <c r="B109" s="55" t="s">
        <v>397</v>
      </c>
      <c r="C109" s="15"/>
      <c r="D109" s="64" t="s">
        <v>72</v>
      </c>
      <c r="E109" s="56"/>
    </row>
    <row r="110" spans="1:7" ht="14.25" thickTop="1" thickBot="1" x14ac:dyDescent="0.25">
      <c r="A110" s="63" t="s">
        <v>22</v>
      </c>
      <c r="B110" s="120" t="s">
        <v>242</v>
      </c>
      <c r="C110" s="59"/>
      <c r="D110" s="55"/>
      <c r="E110" s="56" t="s">
        <v>380</v>
      </c>
      <c r="F110" s="121">
        <f>F108+(C109*C104)</f>
        <v>0</v>
      </c>
      <c r="G110" s="19" t="s">
        <v>70</v>
      </c>
    </row>
    <row r="111" spans="1:7" ht="14.25" thickTop="1" thickBot="1" x14ac:dyDescent="0.25">
      <c r="A111" s="65" t="s">
        <v>15</v>
      </c>
      <c r="B111" s="38" t="s">
        <v>246</v>
      </c>
      <c r="C111" s="70"/>
      <c r="D111" s="117" t="s">
        <v>70</v>
      </c>
      <c r="E111" s="56"/>
      <c r="F111" s="61"/>
      <c r="G111" s="64"/>
    </row>
    <row r="112" spans="1:7" ht="13.5" thickTop="1" x14ac:dyDescent="0.2">
      <c r="A112" s="68"/>
      <c r="B112" s="78" t="s">
        <v>398</v>
      </c>
      <c r="C112" s="35"/>
      <c r="D112" s="62"/>
      <c r="E112" s="69" t="s">
        <v>386</v>
      </c>
      <c r="F112" s="77">
        <f>F110+C111</f>
        <v>0</v>
      </c>
      <c r="G112" s="126" t="s">
        <v>70</v>
      </c>
    </row>
    <row r="113" spans="1:7" ht="13.5" thickBot="1" x14ac:dyDescent="0.25">
      <c r="A113" s="99"/>
      <c r="B113" s="99"/>
      <c r="C113" s="99"/>
      <c r="D113" s="99"/>
      <c r="E113" s="142"/>
      <c r="F113" s="99"/>
      <c r="G113" s="99"/>
    </row>
    <row r="115" spans="1:7" ht="14.25" x14ac:dyDescent="0.2">
      <c r="A115" s="106"/>
      <c r="B115" s="106" t="s">
        <v>307</v>
      </c>
      <c r="E115" s="23" t="s">
        <v>399</v>
      </c>
      <c r="F115" s="71">
        <f>F15+F28+F47+F73+F91+F95+F100+F112</f>
        <v>0</v>
      </c>
      <c r="G115" s="19" t="s">
        <v>70</v>
      </c>
    </row>
    <row r="116" spans="1:7" ht="15" customHeight="1" thickBot="1" x14ac:dyDescent="0.25">
      <c r="A116" s="106"/>
    </row>
    <row r="117" spans="1:7" ht="15.75" thickTop="1" thickBot="1" x14ac:dyDescent="0.25">
      <c r="A117" s="106"/>
      <c r="B117" s="106" t="s">
        <v>308</v>
      </c>
      <c r="C117" s="90"/>
      <c r="D117" s="13" t="s">
        <v>304</v>
      </c>
    </row>
    <row r="118" spans="1:7" ht="15" thickTop="1" x14ac:dyDescent="0.2">
      <c r="A118" s="106"/>
    </row>
    <row r="119" spans="1:7" ht="14.25" x14ac:dyDescent="0.2">
      <c r="A119" s="106"/>
      <c r="B119" s="106" t="s">
        <v>306</v>
      </c>
      <c r="E119" s="23" t="s">
        <v>391</v>
      </c>
      <c r="F119" s="71">
        <f>(F115*C117)+F51</f>
        <v>0</v>
      </c>
    </row>
    <row r="120" spans="1:7" ht="14.25" x14ac:dyDescent="0.2">
      <c r="A120" s="106"/>
    </row>
    <row r="121" spans="1:7" ht="15" thickBot="1" x14ac:dyDescent="0.25">
      <c r="A121" s="106"/>
      <c r="B121" s="116" t="s">
        <v>301</v>
      </c>
      <c r="E121" s="23" t="s">
        <v>309</v>
      </c>
      <c r="F121" s="71">
        <f>SUM(C122:C124)</f>
        <v>0</v>
      </c>
    </row>
    <row r="122" spans="1:7" ht="14.25" thickTop="1" thickBot="1" x14ac:dyDescent="0.25">
      <c r="A122" s="28"/>
      <c r="B122" s="55" t="s">
        <v>300</v>
      </c>
      <c r="C122" s="92"/>
    </row>
    <row r="123" spans="1:7" ht="14.25" thickTop="1" thickBot="1" x14ac:dyDescent="0.25">
      <c r="A123" s="28"/>
      <c r="B123" s="13" t="s">
        <v>302</v>
      </c>
      <c r="C123" s="92"/>
    </row>
    <row r="124" spans="1:7" ht="14.25" thickTop="1" thickBot="1" x14ac:dyDescent="0.25">
      <c r="A124" s="28"/>
      <c r="B124" s="131" t="s">
        <v>195</v>
      </c>
      <c r="C124" s="92"/>
      <c r="D124" s="64"/>
    </row>
    <row r="125" spans="1:7" ht="13.5" thickTop="1" x14ac:dyDescent="0.2">
      <c r="B125" s="13" t="s">
        <v>303</v>
      </c>
    </row>
    <row r="126" spans="1:7" ht="13.5" thickBot="1" x14ac:dyDescent="0.25">
      <c r="B126" s="73"/>
      <c r="C126" s="71"/>
    </row>
    <row r="127" spans="1:7" ht="15.75" thickTop="1" thickBot="1" x14ac:dyDescent="0.25">
      <c r="B127" s="139" t="s">
        <v>337</v>
      </c>
      <c r="C127" s="92"/>
      <c r="D127" s="140" t="s">
        <v>70</v>
      </c>
      <c r="E127" s="141" t="s">
        <v>338</v>
      </c>
      <c r="F127" s="71">
        <f>C127*C117</f>
        <v>0</v>
      </c>
    </row>
    <row r="128" spans="1:7" ht="13.5" thickTop="1" x14ac:dyDescent="0.2"/>
    <row r="129" spans="2:7" ht="14.25" x14ac:dyDescent="0.2">
      <c r="B129" s="106" t="s">
        <v>305</v>
      </c>
      <c r="E129" s="23" t="s">
        <v>339</v>
      </c>
      <c r="G129" s="105">
        <f>F119+F121+F127</f>
        <v>0</v>
      </c>
    </row>
  </sheetData>
  <printOptions horizontalCentered="1"/>
  <pageMargins left="0.5" right="0.5" top="0.75" bottom="0.75" header="0.3" footer="0.3"/>
  <pageSetup scale="89" fitToHeight="3" orientation="portrait" r:id="rId1"/>
  <headerFooter>
    <oddHeader>&amp;R&amp;G</oddHeader>
    <oddFooter>&amp;L&amp;"Calibri,Regular"&amp;10Worksheet CEW-02: Post-Closure Care Cost Estimate&amp;C&amp;"-,Regular"&amp;10&amp;P&amp;R&amp;"Calibri,Regular"&amp;10Revised 08/2018</oddFooter>
  </headerFooter>
  <rowBreaks count="2" manualBreakCount="2">
    <brk id="52" max="6" man="1"/>
    <brk id="101" max="6"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CEW-01 Closure</vt:lpstr>
      <vt:lpstr>CEW-02 Post-Closure</vt:lpstr>
      <vt:lpstr>'CEW-01 Closure'!Print_Area</vt:lpstr>
      <vt:lpstr>'CEW-02 Post-Closure'!Print_Area</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Closure Cost Estimate</dc:title>
  <dc:creator>DEQ Staff</dc:creator>
  <cp:keywords>cost estimate,spreadsheet,IVB</cp:keywords>
  <cp:lastModifiedBy>Perszyk, Kathryn (DEQ)</cp:lastModifiedBy>
  <cp:lastPrinted>2018-08-21T19:52:58Z</cp:lastPrinted>
  <dcterms:created xsi:type="dcterms:W3CDTF">2000-01-01T14:01:35Z</dcterms:created>
  <dcterms:modified xsi:type="dcterms:W3CDTF">2018-08-21T19:55:54Z</dcterms:modified>
</cp:coreProperties>
</file>