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U:\@air_permitting_documents\Forms\2019_forms_and_fees\"/>
    </mc:Choice>
  </mc:AlternateContent>
  <bookViews>
    <workbookView xWindow="300" yWindow="285" windowWidth="22305" windowHeight="13020" activeTab="1"/>
  </bookViews>
  <sheets>
    <sheet name="Stone Processing" sheetId="1" r:id="rId1"/>
    <sheet name="General Permit" sheetId="2" r:id="rId2"/>
  </sheets>
  <definedNames>
    <definedName name="_Regression_Int" localSheetId="1" hidden="1">1</definedName>
    <definedName name="_Regression_Int" localSheetId="0" hidden="1">1</definedName>
    <definedName name="_xlnm.Print_Area" localSheetId="0">'Stone Processing'!$A$1:$T$551</definedName>
    <definedName name="Print_Area_MI" localSheetId="1">'General Permit'!$A$1:$S$549</definedName>
    <definedName name="Print_Area_MI">'Stone Processing'!$A$1:$S$548</definedName>
  </definedNames>
  <calcPr calcId="162913"/>
</workbook>
</file>

<file path=xl/calcChain.xml><?xml version="1.0" encoding="utf-8"?>
<calcChain xmlns="http://schemas.openxmlformats.org/spreadsheetml/2006/main">
  <c r="C25" i="2" l="1"/>
  <c r="I24" i="2"/>
  <c r="E24" i="2"/>
  <c r="E25" i="2"/>
  <c r="E26" i="2"/>
  <c r="C30" i="2"/>
  <c r="I29" i="2"/>
  <c r="E29" i="2"/>
  <c r="E30" i="2"/>
  <c r="E31" i="2"/>
  <c r="C35" i="2"/>
  <c r="I34" i="2"/>
  <c r="E34" i="2"/>
  <c r="E35" i="2"/>
  <c r="E36" i="2"/>
  <c r="C40" i="2"/>
  <c r="I39" i="2"/>
  <c r="E39" i="2"/>
  <c r="E40" i="2"/>
  <c r="E41" i="2"/>
  <c r="C45" i="2"/>
  <c r="I44" i="2"/>
  <c r="E44" i="2"/>
  <c r="E45" i="2"/>
  <c r="E46" i="2"/>
  <c r="C50" i="2"/>
  <c r="I49" i="2"/>
  <c r="E49" i="2"/>
  <c r="E50" i="2"/>
  <c r="E51" i="2"/>
  <c r="C55" i="2"/>
  <c r="I54" i="2"/>
  <c r="E54" i="2"/>
  <c r="E55" i="2"/>
  <c r="E56" i="2"/>
  <c r="C65" i="2"/>
  <c r="I64" i="2"/>
  <c r="E64" i="2"/>
  <c r="E65" i="2"/>
  <c r="E66" i="2"/>
  <c r="C70" i="2"/>
  <c r="I69" i="2"/>
  <c r="E69" i="2"/>
  <c r="E70" i="2"/>
  <c r="E71" i="2"/>
  <c r="C75" i="2"/>
  <c r="I74" i="2"/>
  <c r="E74" i="2"/>
  <c r="E75" i="2"/>
  <c r="E76" i="2"/>
  <c r="C80" i="2"/>
  <c r="C79" i="2"/>
  <c r="I79" i="2"/>
  <c r="I81" i="2"/>
  <c r="E79" i="2"/>
  <c r="E80" i="2"/>
  <c r="E81" i="2"/>
  <c r="C85" i="2"/>
  <c r="P86" i="2"/>
  <c r="I84" i="2"/>
  <c r="E84" i="2"/>
  <c r="E85" i="2"/>
  <c r="E86" i="2"/>
  <c r="C90" i="2"/>
  <c r="I89" i="2"/>
  <c r="I91" i="2"/>
  <c r="E89" i="2"/>
  <c r="E90" i="2"/>
  <c r="E91" i="2"/>
  <c r="C95" i="2"/>
  <c r="R96" i="2"/>
  <c r="I94" i="2"/>
  <c r="E94" i="2"/>
  <c r="E95" i="2"/>
  <c r="Q96" i="2"/>
  <c r="E96" i="2"/>
  <c r="C100" i="2"/>
  <c r="N101" i="2"/>
  <c r="I99" i="2"/>
  <c r="I101" i="2"/>
  <c r="E99" i="2"/>
  <c r="E100" i="2"/>
  <c r="E101" i="2"/>
  <c r="C105" i="2"/>
  <c r="I104" i="2"/>
  <c r="E104" i="2"/>
  <c r="E105" i="2"/>
  <c r="E106" i="2"/>
  <c r="C110" i="2"/>
  <c r="I109" i="2"/>
  <c r="E109" i="2"/>
  <c r="E110" i="2"/>
  <c r="E111" i="2"/>
  <c r="P111" i="2"/>
  <c r="C115" i="2"/>
  <c r="I114" i="2"/>
  <c r="I116" i="2"/>
  <c r="E114" i="2"/>
  <c r="E115" i="2"/>
  <c r="E116" i="2"/>
  <c r="C125" i="2"/>
  <c r="I124" i="2"/>
  <c r="E124" i="2"/>
  <c r="E125" i="2"/>
  <c r="K126" i="2"/>
  <c r="E126" i="2"/>
  <c r="C130" i="2"/>
  <c r="I129" i="2"/>
  <c r="E129" i="2"/>
  <c r="N131" i="2"/>
  <c r="E130" i="2"/>
  <c r="E131" i="2"/>
  <c r="C135" i="2"/>
  <c r="I134" i="2"/>
  <c r="E134" i="2"/>
  <c r="N136" i="2"/>
  <c r="E135" i="2"/>
  <c r="E136" i="2"/>
  <c r="C140" i="2"/>
  <c r="I139" i="2"/>
  <c r="E139" i="2"/>
  <c r="E140" i="2"/>
  <c r="E141" i="2"/>
  <c r="C145" i="2"/>
  <c r="I144" i="2"/>
  <c r="E144" i="2"/>
  <c r="N146" i="2"/>
  <c r="E145" i="2"/>
  <c r="E146" i="2"/>
  <c r="C150" i="2"/>
  <c r="I149" i="2"/>
  <c r="E149" i="2"/>
  <c r="E150" i="2"/>
  <c r="E151" i="2"/>
  <c r="C155" i="2"/>
  <c r="I154" i="2"/>
  <c r="E154" i="2"/>
  <c r="E155" i="2"/>
  <c r="E156" i="2"/>
  <c r="C160" i="2"/>
  <c r="I159" i="2"/>
  <c r="I161" i="2"/>
  <c r="E159" i="2"/>
  <c r="E160" i="2"/>
  <c r="E161" i="2"/>
  <c r="C165" i="2"/>
  <c r="I164" i="2"/>
  <c r="E164" i="2"/>
  <c r="E165" i="2"/>
  <c r="E166" i="2"/>
  <c r="C170" i="2"/>
  <c r="I169" i="2"/>
  <c r="E169" i="2"/>
  <c r="E170" i="2"/>
  <c r="E171" i="2"/>
  <c r="C175" i="2"/>
  <c r="I174" i="2"/>
  <c r="I176" i="2"/>
  <c r="E174" i="2"/>
  <c r="E175" i="2"/>
  <c r="M176" i="2"/>
  <c r="E176" i="2"/>
  <c r="C180" i="2"/>
  <c r="I179" i="2"/>
  <c r="E179" i="2"/>
  <c r="E180" i="2"/>
  <c r="E181" i="2"/>
  <c r="C190" i="2"/>
  <c r="I189" i="2"/>
  <c r="E189" i="2"/>
  <c r="E190" i="2"/>
  <c r="E191" i="2"/>
  <c r="C195" i="2"/>
  <c r="I194" i="2"/>
  <c r="E194" i="2"/>
  <c r="E195" i="2"/>
  <c r="E196" i="2"/>
  <c r="C200" i="2"/>
  <c r="I199" i="2"/>
  <c r="E199" i="2"/>
  <c r="E200" i="2"/>
  <c r="E201" i="2"/>
  <c r="C205" i="2"/>
  <c r="I204" i="2"/>
  <c r="E209" i="2"/>
  <c r="E210" i="2"/>
  <c r="E211" i="2"/>
  <c r="Q211" i="2"/>
  <c r="E204" i="2"/>
  <c r="E205" i="2"/>
  <c r="E206" i="2"/>
  <c r="P206" i="2"/>
  <c r="C210" i="2"/>
  <c r="I209" i="2"/>
  <c r="C215" i="2"/>
  <c r="I214" i="2"/>
  <c r="E214" i="2"/>
  <c r="E215" i="2"/>
  <c r="E216" i="2"/>
  <c r="C220" i="2"/>
  <c r="I219" i="2"/>
  <c r="I221" i="2"/>
  <c r="E219" i="2"/>
  <c r="E220" i="2"/>
  <c r="E221" i="2"/>
  <c r="C225" i="2"/>
  <c r="I224" i="2"/>
  <c r="E224" i="2"/>
  <c r="E225" i="2"/>
  <c r="E226" i="2"/>
  <c r="C230" i="2"/>
  <c r="I229" i="2"/>
  <c r="I231" i="2"/>
  <c r="E229" i="2"/>
  <c r="E230" i="2"/>
  <c r="E231" i="2"/>
  <c r="C235" i="2"/>
  <c r="I234" i="2"/>
  <c r="E234" i="2"/>
  <c r="E235" i="2"/>
  <c r="E236" i="2"/>
  <c r="C240" i="2"/>
  <c r="I239" i="2"/>
  <c r="E239" i="2"/>
  <c r="E240" i="2"/>
  <c r="E241" i="2"/>
  <c r="C245" i="2"/>
  <c r="I244" i="2"/>
  <c r="E244" i="2"/>
  <c r="E245" i="2"/>
  <c r="E246" i="2"/>
  <c r="C256" i="2"/>
  <c r="I255" i="2"/>
  <c r="I257" i="2"/>
  <c r="E255" i="2"/>
  <c r="E256" i="2"/>
  <c r="E257" i="2"/>
  <c r="C261" i="2"/>
  <c r="I260" i="2"/>
  <c r="E260" i="2"/>
  <c r="E261" i="2"/>
  <c r="E262" i="2"/>
  <c r="C266" i="2"/>
  <c r="I265" i="2"/>
  <c r="E265" i="2"/>
  <c r="E266" i="2"/>
  <c r="E267" i="2"/>
  <c r="C271" i="2"/>
  <c r="I270" i="2"/>
  <c r="E270" i="2"/>
  <c r="E271" i="2"/>
  <c r="E272" i="2"/>
  <c r="C276" i="2"/>
  <c r="Q277" i="2"/>
  <c r="I275" i="2"/>
  <c r="E275" i="2"/>
  <c r="E276" i="2"/>
  <c r="E277" i="2"/>
  <c r="C281" i="2"/>
  <c r="I280" i="2"/>
  <c r="E280" i="2"/>
  <c r="E281" i="2"/>
  <c r="E282" i="2"/>
  <c r="C286" i="2"/>
  <c r="I285" i="2"/>
  <c r="I287" i="2"/>
  <c r="E285" i="2"/>
  <c r="E286" i="2"/>
  <c r="E287" i="2"/>
  <c r="C291" i="2"/>
  <c r="I290" i="2"/>
  <c r="E290" i="2"/>
  <c r="E291" i="2"/>
  <c r="E292" i="2"/>
  <c r="R292" i="2"/>
  <c r="C296" i="2"/>
  <c r="I295" i="2"/>
  <c r="E295" i="2"/>
  <c r="E296" i="2"/>
  <c r="L297" i="2"/>
  <c r="E297" i="2"/>
  <c r="C301" i="2"/>
  <c r="I300" i="2"/>
  <c r="E300" i="2"/>
  <c r="E301" i="2"/>
  <c r="E302" i="2"/>
  <c r="C306" i="2"/>
  <c r="I305" i="2"/>
  <c r="E305" i="2"/>
  <c r="E306" i="2"/>
  <c r="E307" i="2"/>
  <c r="C311" i="2"/>
  <c r="I310" i="2"/>
  <c r="I312" i="2"/>
  <c r="E310" i="2"/>
  <c r="E311" i="2"/>
  <c r="E312" i="2"/>
  <c r="C322" i="2"/>
  <c r="I321" i="2"/>
  <c r="E321" i="2"/>
  <c r="E322" i="2"/>
  <c r="E323" i="2"/>
  <c r="C327" i="2"/>
  <c r="C326" i="2"/>
  <c r="I326" i="2"/>
  <c r="E326" i="2"/>
  <c r="E327" i="2"/>
  <c r="E328" i="2"/>
  <c r="C332" i="2"/>
  <c r="I331" i="2"/>
  <c r="I333" i="2"/>
  <c r="E331" i="2"/>
  <c r="E332" i="2"/>
  <c r="E333" i="2"/>
  <c r="C337" i="2"/>
  <c r="I336" i="2"/>
  <c r="E336" i="2"/>
  <c r="E337" i="2"/>
  <c r="E338" i="2"/>
  <c r="C342" i="2"/>
  <c r="I341" i="2"/>
  <c r="E341" i="2"/>
  <c r="E342" i="2"/>
  <c r="R343" i="2"/>
  <c r="E343" i="2"/>
  <c r="C347" i="2"/>
  <c r="I346" i="2"/>
  <c r="E346" i="2"/>
  <c r="E347" i="2"/>
  <c r="E348" i="2"/>
  <c r="C352" i="2"/>
  <c r="I351" i="2"/>
  <c r="E351" i="2"/>
  <c r="E352" i="2"/>
  <c r="E353" i="2"/>
  <c r="C357" i="2"/>
  <c r="I356" i="2"/>
  <c r="E356" i="2"/>
  <c r="E357" i="2"/>
  <c r="E358" i="2"/>
  <c r="C362" i="2"/>
  <c r="I361" i="2"/>
  <c r="I363" i="2"/>
  <c r="E361" i="2"/>
  <c r="E362" i="2"/>
  <c r="E363" i="2"/>
  <c r="C367" i="2"/>
  <c r="I366" i="2"/>
  <c r="E366" i="2"/>
  <c r="E367" i="2"/>
  <c r="E368" i="2"/>
  <c r="C372" i="2"/>
  <c r="I371" i="2"/>
  <c r="E371" i="2"/>
  <c r="E372" i="2"/>
  <c r="O373" i="2"/>
  <c r="E373" i="2"/>
  <c r="C377" i="2"/>
  <c r="I376" i="2"/>
  <c r="E376" i="2"/>
  <c r="E377" i="2"/>
  <c r="E378" i="2"/>
  <c r="C387" i="2"/>
  <c r="I386" i="2"/>
  <c r="I388" i="2"/>
  <c r="E386" i="2"/>
  <c r="E387" i="2"/>
  <c r="E388" i="2"/>
  <c r="C392" i="2"/>
  <c r="I391" i="2"/>
  <c r="E391" i="2"/>
  <c r="E392" i="2"/>
  <c r="E393" i="2"/>
  <c r="C397" i="2"/>
  <c r="I396" i="2"/>
  <c r="E396" i="2"/>
  <c r="E397" i="2"/>
  <c r="E398" i="2"/>
  <c r="C402" i="2"/>
  <c r="I401" i="2"/>
  <c r="E401" i="2"/>
  <c r="E402" i="2"/>
  <c r="E403" i="2"/>
  <c r="C407" i="2"/>
  <c r="I406" i="2"/>
  <c r="I408" i="2"/>
  <c r="E406" i="2"/>
  <c r="E407" i="2"/>
  <c r="E408" i="2"/>
  <c r="C412" i="2"/>
  <c r="I411" i="2"/>
  <c r="E411" i="2"/>
  <c r="E412" i="2"/>
  <c r="E413" i="2"/>
  <c r="C417" i="2"/>
  <c r="I416" i="2"/>
  <c r="E416" i="2"/>
  <c r="E417" i="2"/>
  <c r="E418" i="2"/>
  <c r="C422" i="2"/>
  <c r="I421" i="2"/>
  <c r="E421" i="2"/>
  <c r="E422" i="2"/>
  <c r="E423" i="2"/>
  <c r="C427" i="2"/>
  <c r="I426" i="2"/>
  <c r="E426" i="2"/>
  <c r="E427" i="2"/>
  <c r="E428" i="2"/>
  <c r="C432" i="2"/>
  <c r="I431" i="2"/>
  <c r="E431" i="2"/>
  <c r="E432" i="2"/>
  <c r="E433" i="2"/>
  <c r="C437" i="2"/>
  <c r="I436" i="2"/>
  <c r="E436" i="2"/>
  <c r="E437" i="2"/>
  <c r="E438" i="2"/>
  <c r="C467" i="2"/>
  <c r="R468" i="2"/>
  <c r="I466" i="2"/>
  <c r="E466" i="2"/>
  <c r="E467" i="2"/>
  <c r="E468" i="2"/>
  <c r="C452" i="2"/>
  <c r="I451" i="2"/>
  <c r="I453" i="2"/>
  <c r="E451" i="2"/>
  <c r="E452" i="2"/>
  <c r="E453" i="2"/>
  <c r="C457" i="2"/>
  <c r="I456" i="2"/>
  <c r="I458" i="2"/>
  <c r="E456" i="2"/>
  <c r="E457" i="2"/>
  <c r="E458" i="2"/>
  <c r="C462" i="2"/>
  <c r="I461" i="2"/>
  <c r="E461" i="2"/>
  <c r="E462" i="2"/>
  <c r="E463" i="2"/>
  <c r="C472" i="2"/>
  <c r="I471" i="2"/>
  <c r="I473" i="2"/>
  <c r="E471" i="2"/>
  <c r="E472" i="2"/>
  <c r="E473" i="2"/>
  <c r="C477" i="2"/>
  <c r="I476" i="2"/>
  <c r="E476" i="2"/>
  <c r="E477" i="2"/>
  <c r="E478" i="2"/>
  <c r="C482" i="2"/>
  <c r="I481" i="2"/>
  <c r="E481" i="2"/>
  <c r="E482" i="2"/>
  <c r="E483" i="2"/>
  <c r="C487" i="2"/>
  <c r="C486" i="2"/>
  <c r="I486" i="2"/>
  <c r="I487" i="2"/>
  <c r="E486" i="2"/>
  <c r="E487" i="2"/>
  <c r="C492" i="2"/>
  <c r="P492" i="2"/>
  <c r="I491" i="2"/>
  <c r="E491" i="2"/>
  <c r="E492" i="2"/>
  <c r="C497" i="2"/>
  <c r="C496" i="2"/>
  <c r="I496" i="2"/>
  <c r="E496" i="2"/>
  <c r="E497" i="2"/>
  <c r="R497" i="2"/>
  <c r="C502" i="2"/>
  <c r="P503" i="2"/>
  <c r="I501" i="2"/>
  <c r="I503" i="2"/>
  <c r="E501" i="2"/>
  <c r="E502" i="2"/>
  <c r="E503" i="2"/>
  <c r="C507" i="2"/>
  <c r="P508" i="2"/>
  <c r="P527" i="2"/>
  <c r="I506" i="2"/>
  <c r="E506" i="2"/>
  <c r="E507" i="2"/>
  <c r="E508" i="2"/>
  <c r="C442" i="2"/>
  <c r="I441" i="2"/>
  <c r="E441" i="2"/>
  <c r="E442" i="2"/>
  <c r="E443" i="2"/>
  <c r="B468" i="2"/>
  <c r="T468" i="2"/>
  <c r="S468" i="2"/>
  <c r="B473" i="2"/>
  <c r="S473" i="2"/>
  <c r="B478" i="2"/>
  <c r="B483" i="2"/>
  <c r="T483" i="2"/>
  <c r="B493" i="2"/>
  <c r="S492" i="2"/>
  <c r="T492" i="2"/>
  <c r="B498" i="2"/>
  <c r="S497" i="2"/>
  <c r="C23" i="2"/>
  <c r="E23" i="2"/>
  <c r="B24" i="2"/>
  <c r="I25" i="2"/>
  <c r="B25" i="2"/>
  <c r="C24" i="2"/>
  <c r="G25" i="2"/>
  <c r="H25" i="2"/>
  <c r="B26" i="2"/>
  <c r="G26" i="2"/>
  <c r="H26" i="2"/>
  <c r="I26" i="2"/>
  <c r="H30" i="2"/>
  <c r="H31" i="2"/>
  <c r="N31" i="2"/>
  <c r="N516" i="2"/>
  <c r="C28" i="2"/>
  <c r="E28" i="2"/>
  <c r="B29" i="2"/>
  <c r="G30" i="2"/>
  <c r="G31" i="2"/>
  <c r="I30" i="2"/>
  <c r="B30" i="2"/>
  <c r="C29" i="2"/>
  <c r="B31" i="2"/>
  <c r="C33" i="2"/>
  <c r="E33" i="2"/>
  <c r="B34" i="2"/>
  <c r="B35" i="2"/>
  <c r="B36" i="2"/>
  <c r="S36" i="2"/>
  <c r="G36" i="2"/>
  <c r="H36" i="2"/>
  <c r="I36" i="2"/>
  <c r="C38" i="2"/>
  <c r="E38" i="2"/>
  <c r="B39" i="2"/>
  <c r="B40" i="2"/>
  <c r="B41" i="2"/>
  <c r="G41" i="2"/>
  <c r="H41" i="2"/>
  <c r="I41" i="2"/>
  <c r="C43" i="2"/>
  <c r="E43" i="2"/>
  <c r="B44" i="2"/>
  <c r="B45" i="2"/>
  <c r="I46" i="2"/>
  <c r="B46" i="2"/>
  <c r="S46" i="2"/>
  <c r="G46" i="2"/>
  <c r="H46" i="2"/>
  <c r="T46" i="2"/>
  <c r="C48" i="2"/>
  <c r="E48" i="2"/>
  <c r="B49" i="2"/>
  <c r="B50" i="2"/>
  <c r="C49" i="2"/>
  <c r="B51" i="2"/>
  <c r="S51" i="2"/>
  <c r="H51" i="2"/>
  <c r="G51" i="2"/>
  <c r="I51" i="2"/>
  <c r="C53" i="2"/>
  <c r="E53" i="2"/>
  <c r="B54" i="2"/>
  <c r="B55" i="2"/>
  <c r="B56" i="2"/>
  <c r="S56" i="2"/>
  <c r="G56" i="2"/>
  <c r="H56" i="2"/>
  <c r="I56" i="2"/>
  <c r="C63" i="2"/>
  <c r="E63" i="2"/>
  <c r="B64" i="2"/>
  <c r="B65" i="2"/>
  <c r="I66" i="2"/>
  <c r="B66" i="2"/>
  <c r="S66" i="2"/>
  <c r="G66" i="2"/>
  <c r="J66" i="2"/>
  <c r="H66" i="2"/>
  <c r="T66" i="2"/>
  <c r="C68" i="2"/>
  <c r="E68" i="2"/>
  <c r="B69" i="2"/>
  <c r="B70" i="2"/>
  <c r="H71" i="2"/>
  <c r="B71" i="2"/>
  <c r="T71" i="2"/>
  <c r="G71" i="2"/>
  <c r="I71" i="2"/>
  <c r="C73" i="2"/>
  <c r="E73" i="2"/>
  <c r="B74" i="2"/>
  <c r="H76" i="2"/>
  <c r="B75" i="2"/>
  <c r="B76" i="2"/>
  <c r="G76" i="2"/>
  <c r="I76" i="2"/>
  <c r="C78" i="2"/>
  <c r="E78" i="2"/>
  <c r="B79" i="2"/>
  <c r="G81" i="2"/>
  <c r="B80" i="2"/>
  <c r="B81" i="2"/>
  <c r="S81" i="2"/>
  <c r="H81" i="2"/>
  <c r="C83" i="2"/>
  <c r="E83" i="2"/>
  <c r="B84" i="2"/>
  <c r="B85" i="2"/>
  <c r="B86" i="2"/>
  <c r="T86" i="2"/>
  <c r="G86" i="2"/>
  <c r="H86" i="2"/>
  <c r="I86" i="2"/>
  <c r="S86" i="2"/>
  <c r="S519" i="2"/>
  <c r="C88" i="2"/>
  <c r="E88" i="2"/>
  <c r="B89" i="2"/>
  <c r="B90" i="2"/>
  <c r="B91" i="2"/>
  <c r="T91" i="2"/>
  <c r="G91" i="2"/>
  <c r="H91" i="2"/>
  <c r="C93" i="2"/>
  <c r="E93" i="2"/>
  <c r="B94" i="2"/>
  <c r="H96" i="2"/>
  <c r="B95" i="2"/>
  <c r="C94" i="2"/>
  <c r="B96" i="2"/>
  <c r="S96" i="2"/>
  <c r="G96" i="2"/>
  <c r="I96" i="2"/>
  <c r="L96" i="2"/>
  <c r="C98" i="2"/>
  <c r="E98" i="2"/>
  <c r="B99" i="2"/>
  <c r="B100" i="2"/>
  <c r="C99" i="2"/>
  <c r="K101" i="2"/>
  <c r="B101" i="2"/>
  <c r="S101" i="2"/>
  <c r="G101" i="2"/>
  <c r="H101" i="2"/>
  <c r="C103" i="2"/>
  <c r="E103" i="2"/>
  <c r="B104" i="2"/>
  <c r="B105" i="2"/>
  <c r="B106" i="2"/>
  <c r="S106" i="2"/>
  <c r="G106" i="2"/>
  <c r="H106" i="2"/>
  <c r="I106" i="2"/>
  <c r="C108" i="2"/>
  <c r="E108" i="2"/>
  <c r="B109" i="2"/>
  <c r="B110" i="2"/>
  <c r="B111" i="2"/>
  <c r="T111" i="2"/>
  <c r="G111" i="2"/>
  <c r="H111" i="2"/>
  <c r="C113" i="2"/>
  <c r="E113" i="2"/>
  <c r="B114" i="2"/>
  <c r="B115" i="2"/>
  <c r="C114" i="2"/>
  <c r="B116" i="2"/>
  <c r="T116" i="2"/>
  <c r="G116" i="2"/>
  <c r="H116" i="2"/>
  <c r="C123" i="2"/>
  <c r="E123" i="2"/>
  <c r="B124" i="2"/>
  <c r="B125" i="2"/>
  <c r="C124" i="2"/>
  <c r="B126" i="2"/>
  <c r="T126" i="2"/>
  <c r="G126" i="2"/>
  <c r="H126" i="2"/>
  <c r="I126" i="2"/>
  <c r="C128" i="2"/>
  <c r="E128" i="2"/>
  <c r="B129" i="2"/>
  <c r="B130" i="2"/>
  <c r="B131" i="2"/>
  <c r="T131" i="2"/>
  <c r="G131" i="2"/>
  <c r="H131" i="2"/>
  <c r="I131" i="2"/>
  <c r="C133" i="2"/>
  <c r="E133" i="2"/>
  <c r="B134" i="2"/>
  <c r="B135" i="2"/>
  <c r="B136" i="2"/>
  <c r="S136" i="2"/>
  <c r="G136" i="2"/>
  <c r="H136" i="2"/>
  <c r="T136" i="2"/>
  <c r="C138" i="2"/>
  <c r="E138" i="2"/>
  <c r="B139" i="2"/>
  <c r="B140" i="2"/>
  <c r="B141" i="2"/>
  <c r="G141" i="2"/>
  <c r="H141" i="2"/>
  <c r="I141" i="2"/>
  <c r="C143" i="2"/>
  <c r="E143" i="2"/>
  <c r="B144" i="2"/>
  <c r="B145" i="2"/>
  <c r="C144" i="2"/>
  <c r="B146" i="2"/>
  <c r="G146" i="2"/>
  <c r="H146" i="2"/>
  <c r="I146" i="2"/>
  <c r="C148" i="2"/>
  <c r="E148" i="2"/>
  <c r="B149" i="2"/>
  <c r="B150" i="2"/>
  <c r="B151" i="2"/>
  <c r="T151" i="2"/>
  <c r="G151" i="2"/>
  <c r="H151" i="2"/>
  <c r="I151" i="2"/>
  <c r="C153" i="2"/>
  <c r="E153" i="2"/>
  <c r="B154" i="2"/>
  <c r="B155" i="2"/>
  <c r="I155" i="2"/>
  <c r="B156" i="2"/>
  <c r="G156" i="2"/>
  <c r="H156" i="2"/>
  <c r="I156" i="2"/>
  <c r="C158" i="2"/>
  <c r="E158" i="2"/>
  <c r="B159" i="2"/>
  <c r="B160" i="2"/>
  <c r="I160" i="2"/>
  <c r="B161" i="2"/>
  <c r="S161" i="2"/>
  <c r="G161" i="2"/>
  <c r="H161" i="2"/>
  <c r="T161" i="2"/>
  <c r="C163" i="2"/>
  <c r="E163" i="2"/>
  <c r="B164" i="2"/>
  <c r="H166" i="2"/>
  <c r="B165" i="2"/>
  <c r="I165" i="2"/>
  <c r="B166" i="2"/>
  <c r="T166" i="2"/>
  <c r="T521" i="2"/>
  <c r="G166" i="2"/>
  <c r="I166" i="2"/>
  <c r="C168" i="2"/>
  <c r="E168" i="2"/>
  <c r="B169" i="2"/>
  <c r="B170" i="2"/>
  <c r="C169" i="2"/>
  <c r="I170" i="2"/>
  <c r="B171" i="2"/>
  <c r="S171" i="2"/>
  <c r="G171" i="2"/>
  <c r="H171" i="2"/>
  <c r="T171" i="2"/>
  <c r="C173" i="2"/>
  <c r="E173" i="2"/>
  <c r="B174" i="2"/>
  <c r="B175" i="2"/>
  <c r="I175" i="2"/>
  <c r="B176" i="2"/>
  <c r="S176" i="2"/>
  <c r="G176" i="2"/>
  <c r="H176" i="2"/>
  <c r="C178" i="2"/>
  <c r="E178" i="2"/>
  <c r="B179" i="2"/>
  <c r="B180" i="2"/>
  <c r="C179" i="2"/>
  <c r="I180" i="2"/>
  <c r="B181" i="2"/>
  <c r="S181" i="2"/>
  <c r="G181" i="2"/>
  <c r="H181" i="2"/>
  <c r="T181" i="2"/>
  <c r="C188" i="2"/>
  <c r="E188" i="2"/>
  <c r="B189" i="2"/>
  <c r="B190" i="2"/>
  <c r="I190" i="2"/>
  <c r="B191" i="2"/>
  <c r="G191" i="2"/>
  <c r="H191" i="2"/>
  <c r="C193" i="2"/>
  <c r="E193" i="2"/>
  <c r="B194" i="2"/>
  <c r="B195" i="2"/>
  <c r="I195" i="2"/>
  <c r="B196" i="2"/>
  <c r="T196" i="2"/>
  <c r="G196" i="2"/>
  <c r="H196" i="2"/>
  <c r="S196" i="2"/>
  <c r="C198" i="2"/>
  <c r="E198" i="2"/>
  <c r="B199" i="2"/>
  <c r="B200" i="2"/>
  <c r="I200" i="2"/>
  <c r="B201" i="2"/>
  <c r="G201" i="2"/>
  <c r="H201" i="2"/>
  <c r="I201" i="2"/>
  <c r="C203" i="2"/>
  <c r="E203" i="2"/>
  <c r="B204" i="2"/>
  <c r="B205" i="2"/>
  <c r="I205" i="2"/>
  <c r="B206" i="2"/>
  <c r="S206" i="2"/>
  <c r="G206" i="2"/>
  <c r="H206" i="2"/>
  <c r="C208" i="2"/>
  <c r="E208" i="2"/>
  <c r="B209" i="2"/>
  <c r="H211" i="2"/>
  <c r="B210" i="2"/>
  <c r="I210" i="2"/>
  <c r="B211" i="2"/>
  <c r="G211" i="2"/>
  <c r="I211" i="2"/>
  <c r="C213" i="2"/>
  <c r="E213" i="2"/>
  <c r="B214" i="2"/>
  <c r="B215" i="2"/>
  <c r="G216" i="2"/>
  <c r="I215" i="2"/>
  <c r="B216" i="2"/>
  <c r="T216" i="2"/>
  <c r="H216" i="2"/>
  <c r="C218" i="2"/>
  <c r="E218" i="2"/>
  <c r="B219" i="2"/>
  <c r="B220" i="2"/>
  <c r="I220" i="2"/>
  <c r="B221" i="2"/>
  <c r="G221" i="2"/>
  <c r="H221" i="2"/>
  <c r="C223" i="2"/>
  <c r="E223" i="2"/>
  <c r="B224" i="2"/>
  <c r="B225" i="2"/>
  <c r="C224" i="2"/>
  <c r="I225" i="2"/>
  <c r="B226" i="2"/>
  <c r="S226" i="2"/>
  <c r="G226" i="2"/>
  <c r="H226" i="2"/>
  <c r="C228" i="2"/>
  <c r="E228" i="2"/>
  <c r="B229" i="2"/>
  <c r="B230" i="2"/>
  <c r="I230" i="2"/>
  <c r="B231" i="2"/>
  <c r="G231" i="2"/>
  <c r="H231" i="2"/>
  <c r="C233" i="2"/>
  <c r="E233" i="2"/>
  <c r="B234" i="2"/>
  <c r="B235" i="2"/>
  <c r="I235" i="2"/>
  <c r="B236" i="2"/>
  <c r="S236" i="2"/>
  <c r="G236" i="2"/>
  <c r="H236" i="2"/>
  <c r="C238" i="2"/>
  <c r="E238" i="2"/>
  <c r="B239" i="2"/>
  <c r="B240" i="2"/>
  <c r="I240" i="2"/>
  <c r="B241" i="2"/>
  <c r="G241" i="2"/>
  <c r="H241" i="2"/>
  <c r="I241" i="2"/>
  <c r="C243" i="2"/>
  <c r="E243" i="2"/>
  <c r="B244" i="2"/>
  <c r="B245" i="2"/>
  <c r="I245" i="2"/>
  <c r="B246" i="2"/>
  <c r="S246" i="2"/>
  <c r="G246" i="2"/>
  <c r="H246" i="2"/>
  <c r="T246" i="2"/>
  <c r="C254" i="2"/>
  <c r="E254" i="2"/>
  <c r="B255" i="2"/>
  <c r="H257" i="2"/>
  <c r="B256" i="2"/>
  <c r="I256" i="2"/>
  <c r="B257" i="2"/>
  <c r="G257" i="2"/>
  <c r="C259" i="2"/>
  <c r="E259" i="2"/>
  <c r="B260" i="2"/>
  <c r="B261" i="2"/>
  <c r="I261" i="2"/>
  <c r="B262" i="2"/>
  <c r="S262" i="2"/>
  <c r="G262" i="2"/>
  <c r="H262" i="2"/>
  <c r="C264" i="2"/>
  <c r="E264" i="2"/>
  <c r="B265" i="2"/>
  <c r="B266" i="2"/>
  <c r="I266" i="2"/>
  <c r="B267" i="2"/>
  <c r="T267" i="2"/>
  <c r="G267" i="2"/>
  <c r="H267" i="2"/>
  <c r="I267" i="2"/>
  <c r="C269" i="2"/>
  <c r="E269" i="2"/>
  <c r="B270" i="2"/>
  <c r="B271" i="2"/>
  <c r="C270" i="2"/>
  <c r="I271" i="2"/>
  <c r="B272" i="2"/>
  <c r="S272" i="2"/>
  <c r="G272" i="2"/>
  <c r="J272" i="2"/>
  <c r="H272" i="2"/>
  <c r="T272" i="2"/>
  <c r="C274" i="2"/>
  <c r="E274" i="2"/>
  <c r="B275" i="2"/>
  <c r="B276" i="2"/>
  <c r="I276" i="2"/>
  <c r="B277" i="2"/>
  <c r="T277" i="2"/>
  <c r="G277" i="2"/>
  <c r="H277" i="2"/>
  <c r="I277" i="2"/>
  <c r="C279" i="2"/>
  <c r="E279" i="2"/>
  <c r="B280" i="2"/>
  <c r="B281" i="2"/>
  <c r="I281" i="2"/>
  <c r="B282" i="2"/>
  <c r="T282" i="2"/>
  <c r="G282" i="2"/>
  <c r="H282" i="2"/>
  <c r="S282" i="2"/>
  <c r="C284" i="2"/>
  <c r="E284" i="2"/>
  <c r="B285" i="2"/>
  <c r="B286" i="2"/>
  <c r="I286" i="2"/>
  <c r="B287" i="2"/>
  <c r="T287" i="2"/>
  <c r="G287" i="2"/>
  <c r="H287" i="2"/>
  <c r="C289" i="2"/>
  <c r="E289" i="2"/>
  <c r="B290" i="2"/>
  <c r="B291" i="2"/>
  <c r="I291" i="2"/>
  <c r="B292" i="2"/>
  <c r="S292" i="2"/>
  <c r="G292" i="2"/>
  <c r="H292" i="2"/>
  <c r="T292" i="2"/>
  <c r="C294" i="2"/>
  <c r="E294" i="2"/>
  <c r="B295" i="2"/>
  <c r="H297" i="2"/>
  <c r="B296" i="2"/>
  <c r="I296" i="2"/>
  <c r="B297" i="2"/>
  <c r="G297" i="2"/>
  <c r="I297" i="2"/>
  <c r="C299" i="2"/>
  <c r="E299" i="2"/>
  <c r="B300" i="2"/>
  <c r="B301" i="2"/>
  <c r="I301" i="2"/>
  <c r="B302" i="2"/>
  <c r="S302" i="2"/>
  <c r="G302" i="2"/>
  <c r="H302" i="2"/>
  <c r="C304" i="2"/>
  <c r="E304" i="2"/>
  <c r="B305" i="2"/>
  <c r="B306" i="2"/>
  <c r="I306" i="2"/>
  <c r="B307" i="2"/>
  <c r="G307" i="2"/>
  <c r="M307" i="2"/>
  <c r="H307" i="2"/>
  <c r="I307" i="2"/>
  <c r="C309" i="2"/>
  <c r="E309" i="2"/>
  <c r="B310" i="2"/>
  <c r="B311" i="2"/>
  <c r="I311" i="2"/>
  <c r="B312" i="2"/>
  <c r="G312" i="2"/>
  <c r="H312" i="2"/>
  <c r="C320" i="2"/>
  <c r="E320" i="2"/>
  <c r="B321" i="2"/>
  <c r="B322" i="2"/>
  <c r="I322" i="2"/>
  <c r="B323" i="2"/>
  <c r="G323" i="2"/>
  <c r="H323" i="2"/>
  <c r="I323" i="2"/>
  <c r="C325" i="2"/>
  <c r="E325" i="2"/>
  <c r="B326" i="2"/>
  <c r="B327" i="2"/>
  <c r="I327" i="2"/>
  <c r="B328" i="2"/>
  <c r="T328" i="2"/>
  <c r="G328" i="2"/>
  <c r="H328" i="2"/>
  <c r="C330" i="2"/>
  <c r="E330" i="2"/>
  <c r="B331" i="2"/>
  <c r="B332" i="2"/>
  <c r="I332" i="2"/>
  <c r="B333" i="2"/>
  <c r="G333" i="2"/>
  <c r="M333" i="2"/>
  <c r="H333" i="2"/>
  <c r="C335" i="2"/>
  <c r="E335" i="2"/>
  <c r="B336" i="2"/>
  <c r="B337" i="2"/>
  <c r="I337" i="2"/>
  <c r="B338" i="2"/>
  <c r="S338" i="2"/>
  <c r="G338" i="2"/>
  <c r="H338" i="2"/>
  <c r="T338" i="2"/>
  <c r="C340" i="2"/>
  <c r="E340" i="2"/>
  <c r="B341" i="2"/>
  <c r="H343" i="2"/>
  <c r="B342" i="2"/>
  <c r="I342" i="2"/>
  <c r="B343" i="2"/>
  <c r="G343" i="2"/>
  <c r="I343" i="2"/>
  <c r="C345" i="2"/>
  <c r="E345" i="2"/>
  <c r="B346" i="2"/>
  <c r="B347" i="2"/>
  <c r="C346" i="2"/>
  <c r="I347" i="2"/>
  <c r="B348" i="2"/>
  <c r="S348" i="2"/>
  <c r="G348" i="2"/>
  <c r="H348" i="2"/>
  <c r="C350" i="2"/>
  <c r="E350" i="2"/>
  <c r="B351" i="2"/>
  <c r="B352" i="2"/>
  <c r="I352" i="2"/>
  <c r="B353" i="2"/>
  <c r="S353" i="2"/>
  <c r="G353" i="2"/>
  <c r="H353" i="2"/>
  <c r="I353" i="2"/>
  <c r="C355" i="2"/>
  <c r="E355" i="2"/>
  <c r="B356" i="2"/>
  <c r="B357" i="2"/>
  <c r="G358" i="2"/>
  <c r="I357" i="2"/>
  <c r="B358" i="2"/>
  <c r="T358" i="2"/>
  <c r="H358" i="2"/>
  <c r="C360" i="2"/>
  <c r="E360" i="2"/>
  <c r="B361" i="2"/>
  <c r="B362" i="2"/>
  <c r="I362" i="2"/>
  <c r="B363" i="2"/>
  <c r="G363" i="2"/>
  <c r="H363" i="2"/>
  <c r="C365" i="2"/>
  <c r="E365" i="2"/>
  <c r="B366" i="2"/>
  <c r="B367" i="2"/>
  <c r="I367" i="2"/>
  <c r="B368" i="2"/>
  <c r="T368" i="2"/>
  <c r="G368" i="2"/>
  <c r="H368" i="2"/>
  <c r="S368" i="2"/>
  <c r="C370" i="2"/>
  <c r="E370" i="2"/>
  <c r="B371" i="2"/>
  <c r="B372" i="2"/>
  <c r="I372" i="2"/>
  <c r="B373" i="2"/>
  <c r="T373" i="2"/>
  <c r="G373" i="2"/>
  <c r="H373" i="2"/>
  <c r="I373" i="2"/>
  <c r="C375" i="2"/>
  <c r="E375" i="2"/>
  <c r="B376" i="2"/>
  <c r="B377" i="2"/>
  <c r="I377" i="2"/>
  <c r="B378" i="2"/>
  <c r="S378" i="2"/>
  <c r="G378" i="2"/>
  <c r="H378" i="2"/>
  <c r="C385" i="2"/>
  <c r="E385" i="2"/>
  <c r="B386" i="2"/>
  <c r="H388" i="2"/>
  <c r="B387" i="2"/>
  <c r="I387" i="2"/>
  <c r="B388" i="2"/>
  <c r="S388" i="2"/>
  <c r="G388" i="2"/>
  <c r="C390" i="2"/>
  <c r="E390" i="2"/>
  <c r="B391" i="2"/>
  <c r="B392" i="2"/>
  <c r="I392" i="2"/>
  <c r="B393" i="2"/>
  <c r="S393" i="2"/>
  <c r="G393" i="2"/>
  <c r="H393" i="2"/>
  <c r="C395" i="2"/>
  <c r="E395" i="2"/>
  <c r="B396" i="2"/>
  <c r="B397" i="2"/>
  <c r="I397" i="2"/>
  <c r="B398" i="2"/>
  <c r="G398" i="2"/>
  <c r="H398" i="2"/>
  <c r="I398" i="2"/>
  <c r="C400" i="2"/>
  <c r="E400" i="2"/>
  <c r="B401" i="2"/>
  <c r="B402" i="2"/>
  <c r="I402" i="2"/>
  <c r="B403" i="2"/>
  <c r="S403" i="2"/>
  <c r="G403" i="2"/>
  <c r="H403" i="2"/>
  <c r="T403" i="2"/>
  <c r="C405" i="2"/>
  <c r="E405" i="2"/>
  <c r="B406" i="2"/>
  <c r="B407" i="2"/>
  <c r="I407" i="2"/>
  <c r="B408" i="2"/>
  <c r="S408" i="2"/>
  <c r="G408" i="2"/>
  <c r="H408" i="2"/>
  <c r="C410" i="2"/>
  <c r="E410" i="2"/>
  <c r="B411" i="2"/>
  <c r="B412" i="2"/>
  <c r="I412" i="2"/>
  <c r="B413" i="2"/>
  <c r="T413" i="2"/>
  <c r="G413" i="2"/>
  <c r="H413" i="2"/>
  <c r="S413" i="2"/>
  <c r="C415" i="2"/>
  <c r="E415" i="2"/>
  <c r="B416" i="2"/>
  <c r="B417" i="2"/>
  <c r="I417" i="2"/>
  <c r="B418" i="2"/>
  <c r="S418" i="2"/>
  <c r="G418" i="2"/>
  <c r="H418" i="2"/>
  <c r="I418" i="2"/>
  <c r="C420" i="2"/>
  <c r="E420" i="2"/>
  <c r="B421" i="2"/>
  <c r="B422" i="2"/>
  <c r="C421" i="2"/>
  <c r="I422" i="2"/>
  <c r="B423" i="2"/>
  <c r="G423" i="2"/>
  <c r="H423" i="2"/>
  <c r="C425" i="2"/>
  <c r="E425" i="2"/>
  <c r="B426" i="2"/>
  <c r="H428" i="2"/>
  <c r="B427" i="2"/>
  <c r="I427" i="2"/>
  <c r="B428" i="2"/>
  <c r="S428" i="2"/>
  <c r="G428" i="2"/>
  <c r="I428" i="2"/>
  <c r="C430" i="2"/>
  <c r="E430" i="2"/>
  <c r="B431" i="2"/>
  <c r="B432" i="2"/>
  <c r="I432" i="2"/>
  <c r="B433" i="2"/>
  <c r="S433" i="2"/>
  <c r="G433" i="2"/>
  <c r="H433" i="2"/>
  <c r="C435" i="2"/>
  <c r="E435" i="2"/>
  <c r="B436" i="2"/>
  <c r="B437" i="2"/>
  <c r="I437" i="2"/>
  <c r="B438" i="2"/>
  <c r="T438" i="2"/>
  <c r="G438" i="2"/>
  <c r="H438" i="2"/>
  <c r="I438" i="2"/>
  <c r="C440" i="2"/>
  <c r="E440" i="2"/>
  <c r="B441" i="2"/>
  <c r="B442" i="2"/>
  <c r="I442" i="2"/>
  <c r="B443" i="2"/>
  <c r="S443" i="2"/>
  <c r="G443" i="2"/>
  <c r="H443" i="2"/>
  <c r="T443" i="2"/>
  <c r="C450" i="2"/>
  <c r="E450" i="2"/>
  <c r="B451" i="2"/>
  <c r="B452" i="2"/>
  <c r="I452" i="2"/>
  <c r="B453" i="2"/>
  <c r="G453" i="2"/>
  <c r="H453" i="2"/>
  <c r="C455" i="2"/>
  <c r="E455" i="2"/>
  <c r="B456" i="2"/>
  <c r="B457" i="2"/>
  <c r="C456" i="2"/>
  <c r="I457" i="2"/>
  <c r="B458" i="2"/>
  <c r="S458" i="2"/>
  <c r="G458" i="2"/>
  <c r="H458" i="2"/>
  <c r="T458" i="2"/>
  <c r="C460" i="2"/>
  <c r="E460" i="2"/>
  <c r="B461" i="2"/>
  <c r="B462" i="2"/>
  <c r="I462" i="2"/>
  <c r="B463" i="2"/>
  <c r="S463" i="2"/>
  <c r="G463" i="2"/>
  <c r="H463" i="2"/>
  <c r="I463" i="2"/>
  <c r="C465" i="2"/>
  <c r="E465" i="2"/>
  <c r="B466" i="2"/>
  <c r="B467" i="2"/>
  <c r="I467" i="2"/>
  <c r="G468" i="2"/>
  <c r="H468" i="2"/>
  <c r="C470" i="2"/>
  <c r="E470" i="2"/>
  <c r="B471" i="2"/>
  <c r="B472" i="2"/>
  <c r="I472" i="2"/>
  <c r="G473" i="2"/>
  <c r="M473" i="2"/>
  <c r="H473" i="2"/>
  <c r="C475" i="2"/>
  <c r="E475" i="2"/>
  <c r="B476" i="2"/>
  <c r="B477" i="2"/>
  <c r="I477" i="2"/>
  <c r="G478" i="2"/>
  <c r="H478" i="2"/>
  <c r="C480" i="2"/>
  <c r="E480" i="2"/>
  <c r="B481" i="2"/>
  <c r="B482" i="2"/>
  <c r="I482" i="2"/>
  <c r="G483" i="2"/>
  <c r="H483" i="2"/>
  <c r="I483" i="2"/>
  <c r="C485" i="2"/>
  <c r="B486" i="2"/>
  <c r="B487" i="2"/>
  <c r="G487" i="2"/>
  <c r="H487" i="2"/>
  <c r="B488" i="2"/>
  <c r="C490" i="2"/>
  <c r="E490" i="2"/>
  <c r="B491" i="2"/>
  <c r="B492" i="2"/>
  <c r="C491" i="2"/>
  <c r="I492" i="2"/>
  <c r="C495" i="2"/>
  <c r="E495" i="2"/>
  <c r="B496" i="2"/>
  <c r="B497" i="2"/>
  <c r="I497" i="2"/>
  <c r="C500" i="2"/>
  <c r="E500" i="2"/>
  <c r="N526" i="2"/>
  <c r="G503" i="2"/>
  <c r="M503" i="2"/>
  <c r="I502" i="2"/>
  <c r="H503" i="2"/>
  <c r="C505" i="2"/>
  <c r="E505" i="2"/>
  <c r="H507" i="2"/>
  <c r="H508" i="2"/>
  <c r="G507" i="2"/>
  <c r="G508" i="2"/>
  <c r="S508" i="2"/>
  <c r="S527" i="2"/>
  <c r="T508" i="2"/>
  <c r="T527" i="2"/>
  <c r="J526" i="2"/>
  <c r="M526" i="2"/>
  <c r="O526" i="2"/>
  <c r="P526" i="2"/>
  <c r="Q526" i="2"/>
  <c r="N111" i="2"/>
  <c r="S131" i="2"/>
  <c r="T106" i="2"/>
  <c r="O106" i="2"/>
  <c r="S91" i="2"/>
  <c r="I508" i="2"/>
  <c r="I507" i="2"/>
  <c r="O473" i="2"/>
  <c r="S398" i="2"/>
  <c r="T398" i="2"/>
  <c r="I378" i="2"/>
  <c r="I338" i="2"/>
  <c r="I292" i="2"/>
  <c r="S221" i="2"/>
  <c r="T221" i="2"/>
  <c r="T176" i="2"/>
  <c r="S141" i="2"/>
  <c r="T141" i="2"/>
  <c r="M86" i="2"/>
  <c r="N86" i="2"/>
  <c r="I478" i="2"/>
  <c r="I413" i="2"/>
  <c r="I368" i="2"/>
  <c r="S343" i="2"/>
  <c r="T343" i="2"/>
  <c r="S297" i="2"/>
  <c r="T297" i="2"/>
  <c r="S26" i="2"/>
  <c r="T26" i="2"/>
  <c r="I443" i="2"/>
  <c r="T418" i="2"/>
  <c r="I403" i="2"/>
  <c r="S373" i="2"/>
  <c r="I358" i="2"/>
  <c r="S287" i="2"/>
  <c r="I272" i="2"/>
  <c r="S241" i="2"/>
  <c r="T241" i="2"/>
  <c r="I226" i="2"/>
  <c r="S201" i="2"/>
  <c r="T201" i="2"/>
  <c r="I181" i="2"/>
  <c r="N171" i="2"/>
  <c r="S156" i="2"/>
  <c r="T156" i="2"/>
  <c r="K51" i="2"/>
  <c r="S31" i="2"/>
  <c r="S516" i="2"/>
  <c r="T31" i="2"/>
  <c r="C471" i="2"/>
  <c r="C89" i="2"/>
  <c r="K91" i="2"/>
  <c r="C84" i="2"/>
  <c r="L86" i="2"/>
  <c r="C351" i="2"/>
  <c r="J353" i="2"/>
  <c r="C104" i="2"/>
  <c r="K106" i="2"/>
  <c r="N408" i="2"/>
  <c r="C341" i="2"/>
  <c r="C295" i="2"/>
  <c r="C255" i="2"/>
  <c r="C209" i="2"/>
  <c r="C164" i="2"/>
  <c r="L166" i="2"/>
  <c r="C134" i="2"/>
  <c r="C129" i="2"/>
  <c r="C44" i="2"/>
  <c r="C39" i="2"/>
  <c r="T36" i="2"/>
  <c r="I31" i="2"/>
  <c r="S438" i="2"/>
  <c r="I423" i="2"/>
  <c r="S307" i="2"/>
  <c r="T307" i="2"/>
  <c r="I246" i="2"/>
  <c r="I468" i="2"/>
  <c r="T428" i="2"/>
  <c r="I328" i="2"/>
  <c r="O328" i="2"/>
  <c r="I282" i="2"/>
  <c r="S257" i="2"/>
  <c r="T257" i="2"/>
  <c r="S211" i="2"/>
  <c r="T211" i="2"/>
  <c r="I196" i="2"/>
  <c r="M111" i="2"/>
  <c r="M106" i="2"/>
  <c r="N106" i="2"/>
  <c r="O497" i="2"/>
  <c r="T463" i="2"/>
  <c r="T453" i="2"/>
  <c r="S453" i="2"/>
  <c r="I433" i="2"/>
  <c r="T408" i="2"/>
  <c r="I393" i="2"/>
  <c r="S363" i="2"/>
  <c r="T363" i="2"/>
  <c r="I348" i="2"/>
  <c r="S323" i="2"/>
  <c r="T323" i="2"/>
  <c r="I302" i="2"/>
  <c r="I262" i="2"/>
  <c r="S231" i="2"/>
  <c r="T231" i="2"/>
  <c r="I171" i="2"/>
  <c r="S116" i="2"/>
  <c r="O101" i="2"/>
  <c r="C481" i="2"/>
  <c r="C451" i="2"/>
  <c r="C321" i="2"/>
  <c r="J323" i="2"/>
  <c r="C275" i="2"/>
  <c r="K277" i="2"/>
  <c r="C305" i="2"/>
  <c r="M277" i="2"/>
  <c r="C265" i="2"/>
  <c r="C109" i="2"/>
  <c r="T101" i="2"/>
  <c r="O86" i="2"/>
  <c r="J51" i="2"/>
  <c r="N492" i="2"/>
  <c r="N473" i="2"/>
  <c r="C331" i="2"/>
  <c r="N307" i="2"/>
  <c r="C285" i="2"/>
  <c r="C199" i="2"/>
  <c r="C154" i="2"/>
  <c r="C149" i="2"/>
  <c r="C69" i="2"/>
  <c r="C64" i="2"/>
  <c r="K66" i="2"/>
  <c r="T56" i="2"/>
  <c r="M36" i="2"/>
  <c r="J333" i="2"/>
  <c r="J41" i="2"/>
  <c r="L473" i="2"/>
  <c r="K71" i="2"/>
  <c r="J111" i="2"/>
  <c r="J86" i="2"/>
  <c r="K86" i="2"/>
  <c r="P508" i="1"/>
  <c r="Q508" i="1"/>
  <c r="I506" i="1"/>
  <c r="R508" i="1"/>
  <c r="I501" i="1"/>
  <c r="R503" i="1"/>
  <c r="Q503" i="1"/>
  <c r="P503" i="1"/>
  <c r="I496" i="1"/>
  <c r="R497" i="1"/>
  <c r="Q497" i="1"/>
  <c r="P497" i="1"/>
  <c r="I491" i="1"/>
  <c r="R492" i="1"/>
  <c r="Q492" i="1"/>
  <c r="P492" i="1"/>
  <c r="I486" i="1"/>
  <c r="R487" i="1"/>
  <c r="Q487" i="1"/>
  <c r="P487" i="1"/>
  <c r="P483" i="1"/>
  <c r="Q483" i="1"/>
  <c r="I481" i="1"/>
  <c r="R483" i="1"/>
  <c r="I476" i="1"/>
  <c r="R478" i="1"/>
  <c r="Q478" i="1"/>
  <c r="P478" i="1"/>
  <c r="P473" i="1"/>
  <c r="Q473" i="1"/>
  <c r="I471" i="1"/>
  <c r="R473" i="1"/>
  <c r="P468" i="1"/>
  <c r="Q468" i="1"/>
  <c r="I466" i="1"/>
  <c r="P463" i="1"/>
  <c r="Q463" i="1"/>
  <c r="I461" i="1"/>
  <c r="R463" i="1"/>
  <c r="Q458" i="1"/>
  <c r="P458" i="1"/>
  <c r="I456" i="1"/>
  <c r="R458" i="1"/>
  <c r="I124" i="1"/>
  <c r="R126" i="1"/>
  <c r="Q96" i="1"/>
  <c r="P96" i="1"/>
  <c r="Q91" i="1"/>
  <c r="P91" i="1"/>
  <c r="P519" i="1"/>
  <c r="Q86" i="1"/>
  <c r="Q519" i="1"/>
  <c r="P86" i="1"/>
  <c r="I79" i="1"/>
  <c r="R81" i="1"/>
  <c r="Q81" i="1"/>
  <c r="P81" i="1"/>
  <c r="Q76" i="1"/>
  <c r="P76" i="1"/>
  <c r="Q71" i="1"/>
  <c r="P71" i="1"/>
  <c r="Q66" i="1"/>
  <c r="P66" i="1"/>
  <c r="P518" i="1"/>
  <c r="Q56" i="1"/>
  <c r="P56" i="1"/>
  <c r="Q51" i="1"/>
  <c r="P51" i="1"/>
  <c r="P517" i="1"/>
  <c r="Q46" i="1"/>
  <c r="P46" i="1"/>
  <c r="I39" i="1"/>
  <c r="R41" i="1"/>
  <c r="Q41" i="1"/>
  <c r="P41" i="1"/>
  <c r="I34" i="1"/>
  <c r="R36" i="1"/>
  <c r="Q36" i="1"/>
  <c r="Q517" i="1"/>
  <c r="P36" i="1"/>
  <c r="Q31" i="1"/>
  <c r="P31" i="1"/>
  <c r="I24" i="1"/>
  <c r="Q26" i="1"/>
  <c r="P26" i="1"/>
  <c r="T468" i="1"/>
  <c r="S468" i="1"/>
  <c r="T473" i="1"/>
  <c r="S473" i="1"/>
  <c r="T478" i="1"/>
  <c r="S478" i="1"/>
  <c r="T483" i="1"/>
  <c r="S483" i="1"/>
  <c r="T487" i="1"/>
  <c r="S487" i="1"/>
  <c r="T492" i="1"/>
  <c r="S492" i="1"/>
  <c r="T497" i="1"/>
  <c r="T525" i="1"/>
  <c r="S497" i="1"/>
  <c r="T503" i="1"/>
  <c r="S503" i="1"/>
  <c r="T508" i="1"/>
  <c r="T527" i="1"/>
  <c r="S508" i="1"/>
  <c r="H503" i="1"/>
  <c r="N503" i="1"/>
  <c r="G503" i="1"/>
  <c r="I502" i="1"/>
  <c r="I503" i="1"/>
  <c r="L503" i="1"/>
  <c r="K503" i="1"/>
  <c r="I487" i="1"/>
  <c r="L487" i="1"/>
  <c r="G25" i="1"/>
  <c r="H25" i="1"/>
  <c r="H26" i="1"/>
  <c r="G26" i="1"/>
  <c r="J26" i="1"/>
  <c r="M26" i="1"/>
  <c r="S26" i="1"/>
  <c r="T26" i="1"/>
  <c r="T31" i="1"/>
  <c r="T516" i="1"/>
  <c r="I29" i="1"/>
  <c r="G30" i="1"/>
  <c r="H30" i="1"/>
  <c r="H31" i="1"/>
  <c r="I30" i="1"/>
  <c r="G31" i="1"/>
  <c r="I31" i="1"/>
  <c r="R31" i="1"/>
  <c r="S31" i="1"/>
  <c r="G36" i="1"/>
  <c r="H36" i="1"/>
  <c r="N36" i="1"/>
  <c r="I36" i="1"/>
  <c r="K36" i="1"/>
  <c r="L36" i="1"/>
  <c r="O36" i="1"/>
  <c r="S36" i="1"/>
  <c r="T36" i="1"/>
  <c r="G41" i="1"/>
  <c r="M41" i="1"/>
  <c r="H41" i="1"/>
  <c r="I41" i="1"/>
  <c r="L41" i="1"/>
  <c r="J41" i="1"/>
  <c r="S41" i="1"/>
  <c r="T41" i="1"/>
  <c r="T517" i="1"/>
  <c r="I44" i="1"/>
  <c r="G46" i="1"/>
  <c r="H46" i="1"/>
  <c r="K46" i="1"/>
  <c r="I46" i="1"/>
  <c r="J46" i="1"/>
  <c r="M46" i="1"/>
  <c r="N46" i="1"/>
  <c r="S46" i="1"/>
  <c r="T46" i="1"/>
  <c r="I49" i="1"/>
  <c r="R51" i="1"/>
  <c r="G51" i="1"/>
  <c r="M51" i="1"/>
  <c r="H51" i="1"/>
  <c r="J51" i="1"/>
  <c r="S51" i="1"/>
  <c r="T51" i="1"/>
  <c r="I54" i="1"/>
  <c r="O56" i="1"/>
  <c r="G56" i="1"/>
  <c r="H56" i="1"/>
  <c r="I56" i="1"/>
  <c r="L56" i="1"/>
  <c r="R56" i="1"/>
  <c r="S56" i="1"/>
  <c r="T56" i="1"/>
  <c r="I64" i="1"/>
  <c r="G66" i="1"/>
  <c r="J66" i="1"/>
  <c r="J518" i="1"/>
  <c r="H66" i="1"/>
  <c r="I66" i="1"/>
  <c r="L66" i="1"/>
  <c r="R66" i="1"/>
  <c r="S66" i="1"/>
  <c r="T66" i="1"/>
  <c r="T71" i="1"/>
  <c r="T76" i="1"/>
  <c r="T81" i="1"/>
  <c r="T518" i="1"/>
  <c r="I69" i="1"/>
  <c r="G71" i="1"/>
  <c r="H71" i="1"/>
  <c r="K71" i="1"/>
  <c r="I71" i="1"/>
  <c r="J71" i="1"/>
  <c r="M71" i="1"/>
  <c r="N71" i="1"/>
  <c r="R71" i="1"/>
  <c r="I74" i="1"/>
  <c r="R76" i="1"/>
  <c r="S71" i="1"/>
  <c r="G76" i="1"/>
  <c r="H76" i="1"/>
  <c r="N76" i="1"/>
  <c r="S76" i="1"/>
  <c r="S81" i="1"/>
  <c r="S518" i="1"/>
  <c r="G81" i="1"/>
  <c r="H81" i="1"/>
  <c r="I81" i="1"/>
  <c r="I84" i="1"/>
  <c r="G86" i="1"/>
  <c r="J86" i="1"/>
  <c r="H86" i="1"/>
  <c r="I86" i="1"/>
  <c r="L86" i="1"/>
  <c r="M86" i="1"/>
  <c r="R86" i="1"/>
  <c r="S86" i="1"/>
  <c r="T86" i="1"/>
  <c r="I89" i="1"/>
  <c r="G91" i="1"/>
  <c r="M91" i="1"/>
  <c r="M519" i="1"/>
  <c r="H91" i="1"/>
  <c r="J91" i="1"/>
  <c r="K91" i="1"/>
  <c r="N91" i="1"/>
  <c r="S91" i="1"/>
  <c r="T91" i="1"/>
  <c r="I94" i="1"/>
  <c r="R96" i="1"/>
  <c r="G96" i="1"/>
  <c r="H96" i="1"/>
  <c r="K96" i="1"/>
  <c r="N96" i="1"/>
  <c r="S96" i="1"/>
  <c r="S519" i="1"/>
  <c r="T96" i="1"/>
  <c r="I99" i="1"/>
  <c r="G101" i="1"/>
  <c r="H101" i="1"/>
  <c r="I101" i="1"/>
  <c r="L101" i="1"/>
  <c r="O101" i="1"/>
  <c r="P101" i="1"/>
  <c r="Q101" i="1"/>
  <c r="R101" i="1"/>
  <c r="S101" i="1"/>
  <c r="T101" i="1"/>
  <c r="I104" i="1"/>
  <c r="I106" i="1"/>
  <c r="G106" i="1"/>
  <c r="H106" i="1"/>
  <c r="J106" i="1"/>
  <c r="M106" i="1"/>
  <c r="P106" i="1"/>
  <c r="Q106" i="1"/>
  <c r="S106" i="1"/>
  <c r="T106" i="1"/>
  <c r="I109" i="1"/>
  <c r="G111" i="1"/>
  <c r="H111" i="1"/>
  <c r="J111" i="1"/>
  <c r="K111" i="1"/>
  <c r="M111" i="1"/>
  <c r="N111" i="1"/>
  <c r="P111" i="1"/>
  <c r="Q111" i="1"/>
  <c r="S111" i="1"/>
  <c r="T111" i="1"/>
  <c r="I114" i="1"/>
  <c r="G116" i="1"/>
  <c r="H116" i="1"/>
  <c r="K116" i="1"/>
  <c r="N116" i="1"/>
  <c r="P116" i="1"/>
  <c r="Q116" i="1"/>
  <c r="S116" i="1"/>
  <c r="T116" i="1"/>
  <c r="G126" i="1"/>
  <c r="H126" i="1"/>
  <c r="K126" i="1"/>
  <c r="I126" i="1"/>
  <c r="L126" i="1"/>
  <c r="O126" i="1"/>
  <c r="P126" i="1"/>
  <c r="Q126" i="1"/>
  <c r="I129" i="1"/>
  <c r="I131" i="1"/>
  <c r="G131" i="1"/>
  <c r="H131" i="1"/>
  <c r="O131" i="1"/>
  <c r="P131" i="1"/>
  <c r="Q131" i="1"/>
  <c r="S131" i="1"/>
  <c r="T131" i="1"/>
  <c r="I134" i="1"/>
  <c r="G136" i="1"/>
  <c r="J136" i="1"/>
  <c r="H136" i="1"/>
  <c r="I136" i="1"/>
  <c r="L136" i="1"/>
  <c r="M136" i="1"/>
  <c r="P136" i="1"/>
  <c r="Q136" i="1"/>
  <c r="R136" i="1"/>
  <c r="S136" i="1"/>
  <c r="T136" i="1"/>
  <c r="I139" i="1"/>
  <c r="G141" i="1"/>
  <c r="J141" i="1"/>
  <c r="H141" i="1"/>
  <c r="I141" i="1"/>
  <c r="M141" i="1"/>
  <c r="P141" i="1"/>
  <c r="Q141" i="1"/>
  <c r="R141" i="1"/>
  <c r="S141" i="1"/>
  <c r="T141" i="1"/>
  <c r="I144" i="1"/>
  <c r="G146" i="1"/>
  <c r="H146" i="1"/>
  <c r="K146" i="1"/>
  <c r="N146" i="1"/>
  <c r="P146" i="1"/>
  <c r="Q146" i="1"/>
  <c r="S146" i="1"/>
  <c r="T146" i="1"/>
  <c r="I149" i="1"/>
  <c r="O151" i="1"/>
  <c r="G151" i="1"/>
  <c r="H151" i="1"/>
  <c r="I151" i="1"/>
  <c r="L151" i="1"/>
  <c r="P151" i="1"/>
  <c r="Q151" i="1"/>
  <c r="R151" i="1"/>
  <c r="S151" i="1"/>
  <c r="T151" i="1"/>
  <c r="T520" i="1"/>
  <c r="I154" i="1"/>
  <c r="I155" i="1"/>
  <c r="G156" i="1"/>
  <c r="M156" i="1"/>
  <c r="H156" i="1"/>
  <c r="P156" i="1"/>
  <c r="Q156" i="1"/>
  <c r="S156" i="1"/>
  <c r="T156" i="1"/>
  <c r="I159" i="1"/>
  <c r="R161" i="1"/>
  <c r="I160" i="1"/>
  <c r="G161" i="1"/>
  <c r="H161" i="1"/>
  <c r="N161" i="1"/>
  <c r="I161" i="1"/>
  <c r="K161" i="1"/>
  <c r="O161" i="1"/>
  <c r="P161" i="1"/>
  <c r="Q161" i="1"/>
  <c r="S161" i="1"/>
  <c r="T161" i="1"/>
  <c r="I164" i="1"/>
  <c r="I165" i="1"/>
  <c r="G166" i="1"/>
  <c r="H166" i="1"/>
  <c r="N166" i="1"/>
  <c r="K166" i="1"/>
  <c r="P166" i="1"/>
  <c r="Q166" i="1"/>
  <c r="Q521" i="1"/>
  <c r="S166" i="1"/>
  <c r="T166" i="1"/>
  <c r="I169" i="1"/>
  <c r="R171" i="1"/>
  <c r="I170" i="1"/>
  <c r="G171" i="1"/>
  <c r="H171" i="1"/>
  <c r="N171" i="1"/>
  <c r="I171" i="1"/>
  <c r="K171" i="1"/>
  <c r="P171" i="1"/>
  <c r="Q171" i="1"/>
  <c r="S171" i="1"/>
  <c r="T171" i="1"/>
  <c r="I174" i="1"/>
  <c r="I175" i="1"/>
  <c r="G176" i="1"/>
  <c r="H176" i="1"/>
  <c r="N176" i="1"/>
  <c r="K176" i="1"/>
  <c r="P176" i="1"/>
  <c r="Q176" i="1"/>
  <c r="S176" i="1"/>
  <c r="T176" i="1"/>
  <c r="I179" i="1"/>
  <c r="R181" i="1"/>
  <c r="I180" i="1"/>
  <c r="G181" i="1"/>
  <c r="H181" i="1"/>
  <c r="N181" i="1"/>
  <c r="I181" i="1"/>
  <c r="K181" i="1"/>
  <c r="P181" i="1"/>
  <c r="Q181" i="1"/>
  <c r="S181" i="1"/>
  <c r="T181" i="1"/>
  <c r="I189" i="1"/>
  <c r="I190" i="1"/>
  <c r="G191" i="1"/>
  <c r="H191" i="1"/>
  <c r="N191" i="1"/>
  <c r="P191" i="1"/>
  <c r="Q191" i="1"/>
  <c r="S191" i="1"/>
  <c r="T191" i="1"/>
  <c r="I194" i="1"/>
  <c r="R196" i="1"/>
  <c r="I195" i="1"/>
  <c r="G196" i="1"/>
  <c r="H196" i="1"/>
  <c r="N196" i="1"/>
  <c r="I196" i="1"/>
  <c r="K196" i="1"/>
  <c r="O196" i="1"/>
  <c r="P196" i="1"/>
  <c r="Q196" i="1"/>
  <c r="S196" i="1"/>
  <c r="T196" i="1"/>
  <c r="I199" i="1"/>
  <c r="I200" i="1"/>
  <c r="G201" i="1"/>
  <c r="H201" i="1"/>
  <c r="P201" i="1"/>
  <c r="Q201" i="1"/>
  <c r="S201" i="1"/>
  <c r="T201" i="1"/>
  <c r="I204" i="1"/>
  <c r="R206" i="1"/>
  <c r="I205" i="1"/>
  <c r="G206" i="1"/>
  <c r="H206" i="1"/>
  <c r="N206" i="1"/>
  <c r="I206" i="1"/>
  <c r="K206" i="1"/>
  <c r="O206" i="1"/>
  <c r="P206" i="1"/>
  <c r="Q206" i="1"/>
  <c r="S206" i="1"/>
  <c r="T206" i="1"/>
  <c r="I209" i="1"/>
  <c r="I210" i="1"/>
  <c r="G211" i="1"/>
  <c r="H211" i="1"/>
  <c r="N211" i="1"/>
  <c r="K211" i="1"/>
  <c r="P211" i="1"/>
  <c r="Q211" i="1"/>
  <c r="S211" i="1"/>
  <c r="T211" i="1"/>
  <c r="I214" i="1"/>
  <c r="R216" i="1"/>
  <c r="I215" i="1"/>
  <c r="G216" i="1"/>
  <c r="H216" i="1"/>
  <c r="N216" i="1"/>
  <c r="I216" i="1"/>
  <c r="K216" i="1"/>
  <c r="P216" i="1"/>
  <c r="Q216" i="1"/>
  <c r="S216" i="1"/>
  <c r="T216" i="1"/>
  <c r="I219" i="1"/>
  <c r="I220" i="1"/>
  <c r="G221" i="1"/>
  <c r="H221" i="1"/>
  <c r="N221" i="1"/>
  <c r="K221" i="1"/>
  <c r="P221" i="1"/>
  <c r="Q221" i="1"/>
  <c r="S221" i="1"/>
  <c r="T221" i="1"/>
  <c r="I224" i="1"/>
  <c r="R226" i="1"/>
  <c r="I225" i="1"/>
  <c r="G226" i="1"/>
  <c r="H226" i="1"/>
  <c r="N226" i="1"/>
  <c r="I226" i="1"/>
  <c r="K226" i="1"/>
  <c r="P226" i="1"/>
  <c r="Q226" i="1"/>
  <c r="S226" i="1"/>
  <c r="T226" i="1"/>
  <c r="I229" i="1"/>
  <c r="I231" i="1"/>
  <c r="R231" i="1"/>
  <c r="I230" i="1"/>
  <c r="G231" i="1"/>
  <c r="H231" i="1"/>
  <c r="N231" i="1"/>
  <c r="K231" i="1"/>
  <c r="L231" i="1"/>
  <c r="O231" i="1"/>
  <c r="P231" i="1"/>
  <c r="Q231" i="1"/>
  <c r="S231" i="1"/>
  <c r="T231" i="1"/>
  <c r="I234" i="1"/>
  <c r="R236" i="1"/>
  <c r="I235" i="1"/>
  <c r="G236" i="1"/>
  <c r="H236" i="1"/>
  <c r="N236" i="1"/>
  <c r="I236" i="1"/>
  <c r="K236" i="1"/>
  <c r="O236" i="1"/>
  <c r="I239" i="1"/>
  <c r="I240" i="1"/>
  <c r="I244" i="1"/>
  <c r="I245" i="1"/>
  <c r="I255" i="1"/>
  <c r="I257" i="1"/>
  <c r="I256" i="1"/>
  <c r="L257" i="1"/>
  <c r="O257" i="1"/>
  <c r="I260" i="1"/>
  <c r="I262" i="1"/>
  <c r="I261" i="1"/>
  <c r="O262" i="1"/>
  <c r="I265" i="1"/>
  <c r="I266" i="1"/>
  <c r="I270" i="1"/>
  <c r="I271" i="1"/>
  <c r="I275" i="1"/>
  <c r="I277" i="1"/>
  <c r="I276" i="1"/>
  <c r="I280" i="1"/>
  <c r="I282" i="1"/>
  <c r="I281" i="1"/>
  <c r="O282" i="1"/>
  <c r="I285" i="1"/>
  <c r="I286" i="1"/>
  <c r="I290" i="1"/>
  <c r="I291" i="1"/>
  <c r="I295" i="1"/>
  <c r="I296" i="1"/>
  <c r="I300" i="1"/>
  <c r="I301" i="1"/>
  <c r="I305" i="1"/>
  <c r="I306" i="1"/>
  <c r="I310" i="1"/>
  <c r="I311" i="1"/>
  <c r="I321" i="1"/>
  <c r="I322" i="1"/>
  <c r="I326" i="1"/>
  <c r="I327" i="1"/>
  <c r="I331" i="1"/>
  <c r="I332" i="1"/>
  <c r="I336" i="1"/>
  <c r="I337" i="1"/>
  <c r="I341" i="1"/>
  <c r="I342" i="1"/>
  <c r="I346" i="1"/>
  <c r="I347" i="1"/>
  <c r="I351" i="1"/>
  <c r="I352" i="1"/>
  <c r="I356" i="1"/>
  <c r="I357" i="1"/>
  <c r="I361" i="1"/>
  <c r="I362" i="1"/>
  <c r="I366" i="1"/>
  <c r="I367" i="1"/>
  <c r="I371" i="1"/>
  <c r="I372" i="1"/>
  <c r="I376" i="1"/>
  <c r="I377" i="1"/>
  <c r="I386" i="1"/>
  <c r="I387" i="1"/>
  <c r="I391" i="1"/>
  <c r="I392" i="1"/>
  <c r="I396" i="1"/>
  <c r="I397" i="1"/>
  <c r="I401" i="1"/>
  <c r="I402" i="1"/>
  <c r="I406" i="1"/>
  <c r="I407" i="1"/>
  <c r="I411" i="1"/>
  <c r="I412" i="1"/>
  <c r="I416" i="1"/>
  <c r="I417" i="1"/>
  <c r="I421" i="1"/>
  <c r="I422" i="1"/>
  <c r="I426" i="1"/>
  <c r="I427" i="1"/>
  <c r="I431" i="1"/>
  <c r="I432" i="1"/>
  <c r="I436" i="1"/>
  <c r="I437" i="1"/>
  <c r="I441" i="1"/>
  <c r="I442" i="1"/>
  <c r="P236" i="1"/>
  <c r="Q236" i="1"/>
  <c r="S236" i="1"/>
  <c r="T236" i="1"/>
  <c r="R241" i="1"/>
  <c r="G241" i="1"/>
  <c r="H241" i="1"/>
  <c r="N241" i="1"/>
  <c r="K241" i="1"/>
  <c r="P241" i="1"/>
  <c r="Q241" i="1"/>
  <c r="Q522" i="1"/>
  <c r="S241" i="1"/>
  <c r="T241" i="1"/>
  <c r="T246" i="1"/>
  <c r="T257" i="1"/>
  <c r="T262" i="1"/>
  <c r="T267" i="1"/>
  <c r="T272" i="1"/>
  <c r="T277" i="1"/>
  <c r="T282" i="1"/>
  <c r="T287" i="1"/>
  <c r="T292" i="1"/>
  <c r="T297" i="1"/>
  <c r="T302" i="1"/>
  <c r="T307" i="1"/>
  <c r="T312" i="1"/>
  <c r="T323" i="1"/>
  <c r="T328" i="1"/>
  <c r="T333" i="1"/>
  <c r="T338" i="1"/>
  <c r="T343" i="1"/>
  <c r="T348" i="1"/>
  <c r="T353" i="1"/>
  <c r="T358" i="1"/>
  <c r="T363" i="1"/>
  <c r="T368" i="1"/>
  <c r="T373" i="1"/>
  <c r="T378" i="1"/>
  <c r="T388" i="1"/>
  <c r="T393" i="1"/>
  <c r="T398" i="1"/>
  <c r="T403" i="1"/>
  <c r="T408" i="1"/>
  <c r="T413" i="1"/>
  <c r="T418" i="1"/>
  <c r="T423" i="1"/>
  <c r="T428" i="1"/>
  <c r="T433" i="1"/>
  <c r="T438" i="1"/>
  <c r="T443" i="1"/>
  <c r="T522" i="1"/>
  <c r="G246" i="1"/>
  <c r="H246" i="1"/>
  <c r="N246" i="1"/>
  <c r="K246" i="1"/>
  <c r="P246" i="1"/>
  <c r="Q246" i="1"/>
  <c r="S246" i="1"/>
  <c r="R257" i="1"/>
  <c r="G257" i="1"/>
  <c r="H257" i="1"/>
  <c r="K257" i="1"/>
  <c r="N257" i="1"/>
  <c r="P257" i="1"/>
  <c r="Q257" i="1"/>
  <c r="S257" i="1"/>
  <c r="R262" i="1"/>
  <c r="G262" i="1"/>
  <c r="H262" i="1"/>
  <c r="L262" i="1"/>
  <c r="P262" i="1"/>
  <c r="Q262" i="1"/>
  <c r="S262" i="1"/>
  <c r="R267" i="1"/>
  <c r="G267" i="1"/>
  <c r="J267" i="1"/>
  <c r="H267" i="1"/>
  <c r="N267" i="1"/>
  <c r="K267" i="1"/>
  <c r="P267" i="1"/>
  <c r="Q267" i="1"/>
  <c r="S267" i="1"/>
  <c r="R272" i="1"/>
  <c r="G272" i="1"/>
  <c r="H272" i="1"/>
  <c r="N272" i="1"/>
  <c r="K272" i="1"/>
  <c r="P272" i="1"/>
  <c r="Q272" i="1"/>
  <c r="S272" i="1"/>
  <c r="R277" i="1"/>
  <c r="G277" i="1"/>
  <c r="H277" i="1"/>
  <c r="K277" i="1"/>
  <c r="N277" i="1"/>
  <c r="P277" i="1"/>
  <c r="Q277" i="1"/>
  <c r="S277" i="1"/>
  <c r="R282" i="1"/>
  <c r="G282" i="1"/>
  <c r="J282" i="1"/>
  <c r="H282" i="1"/>
  <c r="L282" i="1"/>
  <c r="P282" i="1"/>
  <c r="Q282" i="1"/>
  <c r="S282" i="1"/>
  <c r="R287" i="1"/>
  <c r="G287" i="1"/>
  <c r="M287" i="1"/>
  <c r="H287" i="1"/>
  <c r="N287" i="1"/>
  <c r="K287" i="1"/>
  <c r="P287" i="1"/>
  <c r="Q287" i="1"/>
  <c r="S287" i="1"/>
  <c r="R292" i="1"/>
  <c r="G292" i="1"/>
  <c r="H292" i="1"/>
  <c r="N292" i="1"/>
  <c r="K292" i="1"/>
  <c r="P292" i="1"/>
  <c r="Q292" i="1"/>
  <c r="S292" i="1"/>
  <c r="G297" i="1"/>
  <c r="H297" i="1"/>
  <c r="P297" i="1"/>
  <c r="Q297" i="1"/>
  <c r="S297" i="1"/>
  <c r="G302" i="1"/>
  <c r="H302" i="1"/>
  <c r="P302" i="1"/>
  <c r="Q302" i="1"/>
  <c r="S302" i="1"/>
  <c r="R307" i="1"/>
  <c r="G307" i="1"/>
  <c r="H307" i="1"/>
  <c r="N307" i="1"/>
  <c r="K307" i="1"/>
  <c r="P307" i="1"/>
  <c r="Q307" i="1"/>
  <c r="S307" i="1"/>
  <c r="R312" i="1"/>
  <c r="G312" i="1"/>
  <c r="H312" i="1"/>
  <c r="N312" i="1"/>
  <c r="K312" i="1"/>
  <c r="P312" i="1"/>
  <c r="Q312" i="1"/>
  <c r="S312" i="1"/>
  <c r="G323" i="1"/>
  <c r="H323" i="1"/>
  <c r="K323" i="1"/>
  <c r="N323" i="1"/>
  <c r="P323" i="1"/>
  <c r="Q323" i="1"/>
  <c r="S323" i="1"/>
  <c r="G328" i="1"/>
  <c r="H328" i="1"/>
  <c r="P328" i="1"/>
  <c r="Q328" i="1"/>
  <c r="S328" i="1"/>
  <c r="R333" i="1"/>
  <c r="G333" i="1"/>
  <c r="H333" i="1"/>
  <c r="N333" i="1"/>
  <c r="K333" i="1"/>
  <c r="P333" i="1"/>
  <c r="Q333" i="1"/>
  <c r="S333" i="1"/>
  <c r="G338" i="1"/>
  <c r="H338" i="1"/>
  <c r="K338" i="1"/>
  <c r="N338" i="1"/>
  <c r="P338" i="1"/>
  <c r="Q338" i="1"/>
  <c r="S338" i="1"/>
  <c r="G343" i="1"/>
  <c r="H343" i="1"/>
  <c r="K343" i="1"/>
  <c r="N343" i="1"/>
  <c r="P343" i="1"/>
  <c r="Q343" i="1"/>
  <c r="S343" i="1"/>
  <c r="R348" i="1"/>
  <c r="G348" i="1"/>
  <c r="H348" i="1"/>
  <c r="N348" i="1"/>
  <c r="K348" i="1"/>
  <c r="P348" i="1"/>
  <c r="Q348" i="1"/>
  <c r="S348" i="1"/>
  <c r="R353" i="1"/>
  <c r="G353" i="1"/>
  <c r="H353" i="1"/>
  <c r="N353" i="1"/>
  <c r="K353" i="1"/>
  <c r="P353" i="1"/>
  <c r="Q353" i="1"/>
  <c r="S353" i="1"/>
  <c r="G358" i="1"/>
  <c r="H358" i="1"/>
  <c r="K358" i="1"/>
  <c r="N358" i="1"/>
  <c r="P358" i="1"/>
  <c r="Q358" i="1"/>
  <c r="S358" i="1"/>
  <c r="G363" i="1"/>
  <c r="H363" i="1"/>
  <c r="K363" i="1"/>
  <c r="N363" i="1"/>
  <c r="P363" i="1"/>
  <c r="Q363" i="1"/>
  <c r="S363" i="1"/>
  <c r="R368" i="1"/>
  <c r="G368" i="1"/>
  <c r="H368" i="1"/>
  <c r="N368" i="1"/>
  <c r="K368" i="1"/>
  <c r="P368" i="1"/>
  <c r="Q368" i="1"/>
  <c r="S368" i="1"/>
  <c r="R373" i="1"/>
  <c r="G373" i="1"/>
  <c r="H373" i="1"/>
  <c r="K373" i="1"/>
  <c r="N373" i="1"/>
  <c r="P373" i="1"/>
  <c r="Q373" i="1"/>
  <c r="S373" i="1"/>
  <c r="G378" i="1"/>
  <c r="J378" i="1"/>
  <c r="H378" i="1"/>
  <c r="P378" i="1"/>
  <c r="Q378" i="1"/>
  <c r="S378" i="1"/>
  <c r="R388" i="1"/>
  <c r="G388" i="1"/>
  <c r="H388" i="1"/>
  <c r="N388" i="1"/>
  <c r="K388" i="1"/>
  <c r="P388" i="1"/>
  <c r="Q388" i="1"/>
  <c r="S388" i="1"/>
  <c r="R393" i="1"/>
  <c r="G393" i="1"/>
  <c r="H393" i="1"/>
  <c r="N393" i="1"/>
  <c r="K393" i="1"/>
  <c r="P393" i="1"/>
  <c r="Q393" i="1"/>
  <c r="S393" i="1"/>
  <c r="R398" i="1"/>
  <c r="G398" i="1"/>
  <c r="H398" i="1"/>
  <c r="K398" i="1"/>
  <c r="N398" i="1"/>
  <c r="P398" i="1"/>
  <c r="Q398" i="1"/>
  <c r="S398" i="1"/>
  <c r="G403" i="1"/>
  <c r="M403" i="1"/>
  <c r="H403" i="1"/>
  <c r="P403" i="1"/>
  <c r="Q403" i="1"/>
  <c r="S403" i="1"/>
  <c r="R408" i="1"/>
  <c r="G408" i="1"/>
  <c r="H408" i="1"/>
  <c r="N408" i="1"/>
  <c r="K408" i="1"/>
  <c r="P408" i="1"/>
  <c r="Q408" i="1"/>
  <c r="S408" i="1"/>
  <c r="R413" i="1"/>
  <c r="G413" i="1"/>
  <c r="H413" i="1"/>
  <c r="N413" i="1"/>
  <c r="K413" i="1"/>
  <c r="P413" i="1"/>
  <c r="Q413" i="1"/>
  <c r="S413" i="1"/>
  <c r="R418" i="1"/>
  <c r="G418" i="1"/>
  <c r="H418" i="1"/>
  <c r="K418" i="1"/>
  <c r="N418" i="1"/>
  <c r="P418" i="1"/>
  <c r="Q418" i="1"/>
  <c r="S418" i="1"/>
  <c r="G423" i="1"/>
  <c r="J423" i="1"/>
  <c r="H423" i="1"/>
  <c r="P423" i="1"/>
  <c r="Q423" i="1"/>
  <c r="S423" i="1"/>
  <c r="R428" i="1"/>
  <c r="G428" i="1"/>
  <c r="H428" i="1"/>
  <c r="N428" i="1"/>
  <c r="K428" i="1"/>
  <c r="P428" i="1"/>
  <c r="Q428" i="1"/>
  <c r="S428" i="1"/>
  <c r="R433" i="1"/>
  <c r="G433" i="1"/>
  <c r="H433" i="1"/>
  <c r="N433" i="1"/>
  <c r="K433" i="1"/>
  <c r="P433" i="1"/>
  <c r="Q433" i="1"/>
  <c r="S433" i="1"/>
  <c r="R438" i="1"/>
  <c r="G438" i="1"/>
  <c r="H438" i="1"/>
  <c r="K438" i="1"/>
  <c r="N438" i="1"/>
  <c r="P438" i="1"/>
  <c r="Q438" i="1"/>
  <c r="S438" i="1"/>
  <c r="G443" i="1"/>
  <c r="M443" i="1"/>
  <c r="H443" i="1"/>
  <c r="P443" i="1"/>
  <c r="Q443" i="1"/>
  <c r="S443" i="1"/>
  <c r="I451" i="1"/>
  <c r="R453" i="1"/>
  <c r="I452" i="1"/>
  <c r="G453" i="1"/>
  <c r="H453" i="1"/>
  <c r="N453" i="1"/>
  <c r="H458" i="1"/>
  <c r="N458" i="1"/>
  <c r="H463" i="1"/>
  <c r="N463" i="1"/>
  <c r="H468" i="1"/>
  <c r="N468" i="1"/>
  <c r="H473" i="1"/>
  <c r="N473" i="1"/>
  <c r="H478" i="1"/>
  <c r="N478" i="1"/>
  <c r="H483" i="1"/>
  <c r="N483" i="1"/>
  <c r="K453" i="1"/>
  <c r="P453" i="1"/>
  <c r="Q453" i="1"/>
  <c r="S453" i="1"/>
  <c r="S523" i="1"/>
  <c r="T453" i="1"/>
  <c r="T458" i="1"/>
  <c r="T463" i="1"/>
  <c r="T523" i="1"/>
  <c r="I457" i="1"/>
  <c r="G458" i="1"/>
  <c r="I458" i="1"/>
  <c r="L458" i="1"/>
  <c r="K458" i="1"/>
  <c r="S458" i="1"/>
  <c r="I462" i="1"/>
  <c r="O463" i="1"/>
  <c r="G463" i="1"/>
  <c r="I463" i="1"/>
  <c r="K463" i="1"/>
  <c r="L463" i="1"/>
  <c r="S463" i="1"/>
  <c r="I467" i="1"/>
  <c r="G468" i="1"/>
  <c r="K468" i="1"/>
  <c r="I472" i="1"/>
  <c r="G473" i="1"/>
  <c r="J473" i="1"/>
  <c r="I473" i="1"/>
  <c r="L473" i="1"/>
  <c r="K473" i="1"/>
  <c r="I477" i="1"/>
  <c r="G478" i="1"/>
  <c r="I478" i="1"/>
  <c r="K478" i="1"/>
  <c r="L478" i="1"/>
  <c r="O478" i="1"/>
  <c r="I482" i="1"/>
  <c r="G483" i="1"/>
  <c r="I483" i="1"/>
  <c r="L483" i="1"/>
  <c r="K483" i="1"/>
  <c r="G487" i="1"/>
  <c r="H487" i="1"/>
  <c r="K487" i="1"/>
  <c r="J487" i="1"/>
  <c r="P524" i="1"/>
  <c r="T524" i="1"/>
  <c r="I492" i="1"/>
  <c r="J492" i="1"/>
  <c r="J525" i="1"/>
  <c r="K492" i="1"/>
  <c r="K525" i="1"/>
  <c r="L492" i="1"/>
  <c r="M492" i="1"/>
  <c r="N492" i="1"/>
  <c r="N525" i="1"/>
  <c r="O492" i="1"/>
  <c r="I497" i="1"/>
  <c r="J497" i="1"/>
  <c r="K497" i="1"/>
  <c r="M497" i="1"/>
  <c r="M525" i="1"/>
  <c r="N497" i="1"/>
  <c r="K526" i="1"/>
  <c r="N526" i="1"/>
  <c r="O503" i="1"/>
  <c r="O526" i="1"/>
  <c r="R526" i="1"/>
  <c r="G507" i="1"/>
  <c r="G508" i="1"/>
  <c r="J508" i="1"/>
  <c r="J527" i="1"/>
  <c r="H507" i="1"/>
  <c r="I507" i="1"/>
  <c r="H508" i="1"/>
  <c r="N508" i="1"/>
  <c r="N527" i="1"/>
  <c r="I508" i="1"/>
  <c r="L508" i="1"/>
  <c r="L527" i="1"/>
  <c r="Q527" i="1"/>
  <c r="R527" i="1"/>
  <c r="Q516" i="1"/>
  <c r="S516" i="1"/>
  <c r="S517" i="1"/>
  <c r="Q518" i="1"/>
  <c r="T519" i="1"/>
  <c r="P521" i="1"/>
  <c r="T521" i="1"/>
  <c r="P523" i="1"/>
  <c r="Q523" i="1"/>
  <c r="Q524" i="1"/>
  <c r="R524" i="1"/>
  <c r="S524" i="1"/>
  <c r="P525" i="1"/>
  <c r="Q525" i="1"/>
  <c r="R525" i="1"/>
  <c r="S525" i="1"/>
  <c r="L526" i="1"/>
  <c r="P526" i="1"/>
  <c r="Q526" i="1"/>
  <c r="S526" i="1"/>
  <c r="T526" i="1"/>
  <c r="P527" i="1"/>
  <c r="S527" i="1"/>
  <c r="M76" i="1"/>
  <c r="M81" i="1"/>
  <c r="J76" i="1"/>
  <c r="M473" i="1"/>
  <c r="M463" i="1"/>
  <c r="J463" i="1"/>
  <c r="M453" i="1"/>
  <c r="J453" i="1"/>
  <c r="M438" i="1"/>
  <c r="J438" i="1"/>
  <c r="J403" i="1"/>
  <c r="M393" i="1"/>
  <c r="J393" i="1"/>
  <c r="M358" i="1"/>
  <c r="J358" i="1"/>
  <c r="M348" i="1"/>
  <c r="J348" i="1"/>
  <c r="M343" i="1"/>
  <c r="J343" i="1"/>
  <c r="M333" i="1"/>
  <c r="J333" i="1"/>
  <c r="M323" i="1"/>
  <c r="J323" i="1"/>
  <c r="M312" i="1"/>
  <c r="J312" i="1"/>
  <c r="M302" i="1"/>
  <c r="J302" i="1"/>
  <c r="M297" i="1"/>
  <c r="J297" i="1"/>
  <c r="M292" i="1"/>
  <c r="J292" i="1"/>
  <c r="J287" i="1"/>
  <c r="M282" i="1"/>
  <c r="M277" i="1"/>
  <c r="J277" i="1"/>
  <c r="M267" i="1"/>
  <c r="M257" i="1"/>
  <c r="J257" i="1"/>
  <c r="M246" i="1"/>
  <c r="J246" i="1"/>
  <c r="M241" i="1"/>
  <c r="J241" i="1"/>
  <c r="M236" i="1"/>
  <c r="J236" i="1"/>
  <c r="M231" i="1"/>
  <c r="J231" i="1"/>
  <c r="M226" i="1"/>
  <c r="J226" i="1"/>
  <c r="M216" i="1"/>
  <c r="J216" i="1"/>
  <c r="M206" i="1"/>
  <c r="J206" i="1"/>
  <c r="M176" i="1"/>
  <c r="J176" i="1"/>
  <c r="M166" i="1"/>
  <c r="J166" i="1"/>
  <c r="M161" i="1"/>
  <c r="J161" i="1"/>
  <c r="M101" i="1"/>
  <c r="J101" i="1"/>
  <c r="N66" i="1"/>
  <c r="N81" i="1"/>
  <c r="N518" i="1"/>
  <c r="K66" i="1"/>
  <c r="R46" i="1"/>
  <c r="R517" i="1"/>
  <c r="N151" i="1"/>
  <c r="K151" i="1"/>
  <c r="M146" i="1"/>
  <c r="J146" i="1"/>
  <c r="I96" i="1"/>
  <c r="L96" i="1"/>
  <c r="N56" i="1"/>
  <c r="K56" i="1"/>
  <c r="L31" i="1"/>
  <c r="O31" i="1"/>
  <c r="O41" i="1"/>
  <c r="I51" i="1"/>
  <c r="O51" i="1"/>
  <c r="K41" i="1"/>
  <c r="N131" i="1"/>
  <c r="K131" i="1"/>
  <c r="R111" i="1"/>
  <c r="R116" i="1"/>
  <c r="I111" i="1"/>
  <c r="L111" i="1"/>
  <c r="I116" i="1"/>
  <c r="L116" i="1"/>
  <c r="L141" i="1"/>
  <c r="K81" i="1"/>
  <c r="M483" i="1"/>
  <c r="J483" i="1"/>
  <c r="M458" i="1"/>
  <c r="J458" i="1"/>
  <c r="J443" i="1"/>
  <c r="M433" i="1"/>
  <c r="J433" i="1"/>
  <c r="M423" i="1"/>
  <c r="M418" i="1"/>
  <c r="J418" i="1"/>
  <c r="M413" i="1"/>
  <c r="J413" i="1"/>
  <c r="M398" i="1"/>
  <c r="J398" i="1"/>
  <c r="M378" i="1"/>
  <c r="M373" i="1"/>
  <c r="J373" i="1"/>
  <c r="M368" i="1"/>
  <c r="J368" i="1"/>
  <c r="M363" i="1"/>
  <c r="J363" i="1"/>
  <c r="M353" i="1"/>
  <c r="J353" i="1"/>
  <c r="M338" i="1"/>
  <c r="J338" i="1"/>
  <c r="M328" i="1"/>
  <c r="J328" i="1"/>
  <c r="M272" i="1"/>
  <c r="J272" i="1"/>
  <c r="M262" i="1"/>
  <c r="J262" i="1"/>
  <c r="M221" i="1"/>
  <c r="J221" i="1"/>
  <c r="M211" i="1"/>
  <c r="J211" i="1"/>
  <c r="M201" i="1"/>
  <c r="J201" i="1"/>
  <c r="M196" i="1"/>
  <c r="J196" i="1"/>
  <c r="M191" i="1"/>
  <c r="J191" i="1"/>
  <c r="M181" i="1"/>
  <c r="J181" i="1"/>
  <c r="M171" i="1"/>
  <c r="J171" i="1"/>
  <c r="J156" i="1"/>
  <c r="M151" i="1"/>
  <c r="J151" i="1"/>
  <c r="N136" i="1"/>
  <c r="K136" i="1"/>
  <c r="O116" i="1"/>
  <c r="M96" i="1"/>
  <c r="J96" i="1"/>
  <c r="J519" i="1"/>
  <c r="J81" i="1"/>
  <c r="S522" i="1"/>
  <c r="S521" i="1"/>
  <c r="M508" i="1"/>
  <c r="M527" i="1"/>
  <c r="M131" i="1"/>
  <c r="J131" i="1"/>
  <c r="I76" i="1"/>
  <c r="O76" i="1"/>
  <c r="M56" i="1"/>
  <c r="M517" i="1"/>
  <c r="J56" i="1"/>
  <c r="N41" i="1"/>
  <c r="K508" i="1"/>
  <c r="O508" i="1"/>
  <c r="O527" i="1"/>
  <c r="O86" i="1"/>
  <c r="O141" i="1"/>
  <c r="M126" i="1"/>
  <c r="J126" i="1"/>
  <c r="O71" i="1"/>
  <c r="L71" i="1"/>
  <c r="L51" i="1"/>
  <c r="M36" i="1"/>
  <c r="J36" i="1"/>
  <c r="K527" i="1"/>
  <c r="O136" i="1"/>
  <c r="O66" i="1"/>
  <c r="L76" i="1"/>
  <c r="O96" i="1"/>
  <c r="J521" i="1"/>
  <c r="O111" i="1"/>
  <c r="J517" i="1"/>
  <c r="J81" i="2"/>
  <c r="K81" i="2"/>
  <c r="T433" i="2"/>
  <c r="S151" i="2"/>
  <c r="Q338" i="2"/>
  <c r="R312" i="2"/>
  <c r="R262" i="2"/>
  <c r="R246" i="2"/>
  <c r="R161" i="2"/>
  <c r="R521" i="2"/>
  <c r="R151" i="2"/>
  <c r="R131" i="2"/>
  <c r="P26" i="2"/>
  <c r="O246" i="2"/>
  <c r="J71" i="2"/>
  <c r="J343" i="2"/>
  <c r="L41" i="2"/>
  <c r="K46" i="2"/>
  <c r="L66" i="2"/>
  <c r="J31" i="2"/>
  <c r="J516" i="2"/>
  <c r="J96" i="2"/>
  <c r="C189" i="2"/>
  <c r="M71" i="2"/>
  <c r="M338" i="2"/>
  <c r="O503" i="2"/>
  <c r="O267" i="2"/>
  <c r="T388" i="2"/>
  <c r="L31" i="2"/>
  <c r="L46" i="2"/>
  <c r="N116" i="2"/>
  <c r="L211" i="2"/>
  <c r="L343" i="2"/>
  <c r="O76" i="2"/>
  <c r="N41" i="2"/>
  <c r="L51" i="2"/>
  <c r="T96" i="2"/>
  <c r="T519" i="2"/>
  <c r="N262" i="2"/>
  <c r="T516" i="2"/>
  <c r="O36" i="2"/>
  <c r="M91" i="2"/>
  <c r="T353" i="2"/>
  <c r="M458" i="2"/>
  <c r="M56" i="2"/>
  <c r="T81" i="2"/>
  <c r="T378" i="2"/>
  <c r="J348" i="2"/>
  <c r="C336" i="2"/>
  <c r="T302" i="2"/>
  <c r="C260" i="2"/>
  <c r="J262" i="2"/>
  <c r="C244" i="2"/>
  <c r="K246" i="2"/>
  <c r="C214" i="2"/>
  <c r="N96" i="2"/>
  <c r="M81" i="2"/>
  <c r="O71" i="2"/>
  <c r="N71" i="2"/>
  <c r="N51" i="2"/>
  <c r="O46" i="2"/>
  <c r="N26" i="2"/>
  <c r="S483" i="2"/>
  <c r="R503" i="2"/>
  <c r="P487" i="2"/>
  <c r="P524" i="2"/>
  <c r="Q483" i="2"/>
  <c r="J458" i="2"/>
  <c r="P428" i="2"/>
  <c r="P408" i="2"/>
  <c r="P388" i="2"/>
  <c r="P363" i="2"/>
  <c r="Q343" i="2"/>
  <c r="R328" i="2"/>
  <c r="R323" i="2"/>
  <c r="O307" i="2"/>
  <c r="R297" i="2"/>
  <c r="N287" i="2"/>
  <c r="R282" i="2"/>
  <c r="N277" i="2"/>
  <c r="R267" i="2"/>
  <c r="Q246" i="2"/>
  <c r="Q216" i="2"/>
  <c r="R211" i="2"/>
  <c r="N206" i="2"/>
  <c r="J171" i="2"/>
  <c r="R166" i="2"/>
  <c r="Q151" i="2"/>
  <c r="Q131" i="2"/>
  <c r="L126" i="2"/>
  <c r="Q111" i="2"/>
  <c r="R101" i="2"/>
  <c r="Q91" i="2"/>
  <c r="R81" i="2"/>
  <c r="M26" i="2"/>
  <c r="T393" i="2"/>
  <c r="Q478" i="2"/>
  <c r="P403" i="2"/>
  <c r="P378" i="2"/>
  <c r="P358" i="2"/>
  <c r="J257" i="2"/>
  <c r="R141" i="2"/>
  <c r="K41" i="2"/>
  <c r="J211" i="2"/>
  <c r="O31" i="2"/>
  <c r="O516" i="2"/>
  <c r="N46" i="2"/>
  <c r="O131" i="2"/>
  <c r="M257" i="2"/>
  <c r="L328" i="2"/>
  <c r="M66" i="2"/>
  <c r="N503" i="2"/>
  <c r="N443" i="2"/>
  <c r="O26" i="2"/>
  <c r="O96" i="2"/>
  <c r="M116" i="2"/>
  <c r="O51" i="2"/>
  <c r="M46" i="2"/>
  <c r="N81" i="2"/>
  <c r="N56" i="2"/>
  <c r="O146" i="2"/>
  <c r="C501" i="2"/>
  <c r="C476" i="2"/>
  <c r="L478" i="2"/>
  <c r="C466" i="2"/>
  <c r="L468" i="2"/>
  <c r="T348" i="2"/>
  <c r="K328" i="2"/>
  <c r="T262" i="2"/>
  <c r="S216" i="2"/>
  <c r="C204" i="2"/>
  <c r="M101" i="2"/>
  <c r="M520" i="2"/>
  <c r="N76" i="2"/>
  <c r="O66" i="2"/>
  <c r="J26" i="2"/>
  <c r="Q508" i="2"/>
  <c r="Q527" i="2"/>
  <c r="Q492" i="2"/>
  <c r="K473" i="2"/>
  <c r="Q463" i="2"/>
  <c r="Q458" i="2"/>
  <c r="O468" i="2"/>
  <c r="P433" i="2"/>
  <c r="P393" i="2"/>
  <c r="P368" i="2"/>
  <c r="P348" i="2"/>
  <c r="L333" i="2"/>
  <c r="Q328" i="2"/>
  <c r="R302" i="2"/>
  <c r="N292" i="2"/>
  <c r="R272" i="2"/>
  <c r="M262" i="2"/>
  <c r="R257" i="2"/>
  <c r="J216" i="2"/>
  <c r="N211" i="2"/>
  <c r="Q166" i="2"/>
  <c r="Q521" i="2"/>
  <c r="R156" i="2"/>
  <c r="N151" i="2"/>
  <c r="R146" i="2"/>
  <c r="R136" i="2"/>
  <c r="M131" i="2"/>
  <c r="Q106" i="2"/>
  <c r="P101" i="2"/>
  <c r="Q86" i="2"/>
  <c r="Q519" i="2"/>
  <c r="Q81" i="2"/>
  <c r="P81" i="2"/>
  <c r="L71" i="2"/>
  <c r="O262" i="2"/>
  <c r="L91" i="2"/>
  <c r="L519" i="2"/>
  <c r="O393" i="2"/>
  <c r="L156" i="2"/>
  <c r="L521" i="2"/>
  <c r="O272" i="2"/>
  <c r="P116" i="2"/>
  <c r="O41" i="2"/>
  <c r="O116" i="2"/>
  <c r="O378" i="2"/>
  <c r="N66" i="2"/>
  <c r="O156" i="2"/>
  <c r="O521" i="2"/>
  <c r="M246" i="2"/>
  <c r="K96" i="2"/>
  <c r="K519" i="2"/>
  <c r="S267" i="2"/>
  <c r="O91" i="2"/>
  <c r="O519" i="2"/>
  <c r="J136" i="2"/>
  <c r="C229" i="2"/>
  <c r="M41" i="2"/>
  <c r="O81" i="2"/>
  <c r="O518" i="2"/>
  <c r="O343" i="2"/>
  <c r="O56" i="2"/>
  <c r="M358" i="2"/>
  <c r="C310" i="2"/>
  <c r="K312" i="2"/>
  <c r="J312" i="2"/>
  <c r="C290" i="2"/>
  <c r="L292" i="2"/>
  <c r="T206" i="2"/>
  <c r="C159" i="2"/>
  <c r="L161" i="2"/>
  <c r="M146" i="2"/>
  <c r="M96" i="2"/>
  <c r="M519" i="2"/>
  <c r="M76" i="2"/>
  <c r="M31" i="2"/>
  <c r="Q503" i="2"/>
  <c r="M478" i="2"/>
  <c r="Q473" i="2"/>
  <c r="Q438" i="2"/>
  <c r="P398" i="2"/>
  <c r="P373" i="2"/>
  <c r="P353" i="2"/>
  <c r="R338" i="2"/>
  <c r="Q333" i="2"/>
  <c r="O323" i="2"/>
  <c r="R307" i="2"/>
  <c r="O297" i="2"/>
  <c r="R287" i="2"/>
  <c r="N282" i="2"/>
  <c r="R277" i="2"/>
  <c r="N267" i="2"/>
  <c r="Q257" i="2"/>
  <c r="R171" i="2"/>
  <c r="K166" i="2"/>
  <c r="Q156" i="2"/>
  <c r="Q146" i="2"/>
  <c r="Q136" i="2"/>
  <c r="R126" i="2"/>
  <c r="Q101" i="2"/>
  <c r="P96" i="2"/>
  <c r="P76" i="2"/>
  <c r="K151" i="2"/>
  <c r="L151" i="2"/>
  <c r="J151" i="2"/>
  <c r="K111" i="2"/>
  <c r="J483" i="2"/>
  <c r="L483" i="2"/>
  <c r="K483" i="2"/>
  <c r="L497" i="2"/>
  <c r="J497" i="2"/>
  <c r="K497" i="2"/>
  <c r="L323" i="2"/>
  <c r="K323" i="2"/>
  <c r="J519" i="2"/>
  <c r="S525" i="2"/>
  <c r="S328" i="2"/>
  <c r="T226" i="2"/>
  <c r="S71" i="2"/>
  <c r="P338" i="2"/>
  <c r="P333" i="2"/>
  <c r="P328" i="2"/>
  <c r="P323" i="2"/>
  <c r="Q312" i="2"/>
  <c r="Q307" i="2"/>
  <c r="Q302" i="2"/>
  <c r="Q297" i="2"/>
  <c r="Q292" i="2"/>
  <c r="Q272" i="2"/>
  <c r="Q267" i="2"/>
  <c r="Q126" i="2"/>
  <c r="J297" i="2"/>
  <c r="K136" i="2"/>
  <c r="K307" i="2"/>
  <c r="L287" i="2"/>
  <c r="J166" i="2"/>
  <c r="O302" i="2"/>
  <c r="J473" i="2"/>
  <c r="J91" i="2"/>
  <c r="J106" i="2"/>
  <c r="J453" i="2"/>
  <c r="L277" i="2"/>
  <c r="K267" i="2"/>
  <c r="J156" i="2"/>
  <c r="K257" i="2"/>
  <c r="J46" i="2"/>
  <c r="M126" i="2"/>
  <c r="M166" i="2"/>
  <c r="M521" i="2"/>
  <c r="M297" i="2"/>
  <c r="J328" i="2"/>
  <c r="M343" i="2"/>
  <c r="C371" i="2"/>
  <c r="L373" i="2"/>
  <c r="N438" i="2"/>
  <c r="J468" i="2"/>
  <c r="O492" i="2"/>
  <c r="O525" i="2"/>
  <c r="K468" i="2"/>
  <c r="C436" i="2"/>
  <c r="M151" i="2"/>
  <c r="M161" i="2"/>
  <c r="N246" i="2"/>
  <c r="S277" i="2"/>
  <c r="N338" i="2"/>
  <c r="N497" i="2"/>
  <c r="N525" i="2"/>
  <c r="N181" i="2"/>
  <c r="O282" i="2"/>
  <c r="M312" i="2"/>
  <c r="N403" i="2"/>
  <c r="O438" i="2"/>
  <c r="T51" i="2"/>
  <c r="J146" i="2"/>
  <c r="M282" i="2"/>
  <c r="M328" i="2"/>
  <c r="M413" i="2"/>
  <c r="N191" i="2"/>
  <c r="L338" i="2"/>
  <c r="C386" i="2"/>
  <c r="L101" i="2"/>
  <c r="M408" i="2"/>
  <c r="J101" i="2"/>
  <c r="O166" i="2"/>
  <c r="M216" i="2"/>
  <c r="O257" i="2"/>
  <c r="M302" i="2"/>
  <c r="P343" i="2"/>
  <c r="M393" i="2"/>
  <c r="S166" i="2"/>
  <c r="S521" i="2"/>
  <c r="O126" i="2"/>
  <c r="N236" i="2"/>
  <c r="N458" i="2"/>
  <c r="N468" i="2"/>
  <c r="J492" i="2"/>
  <c r="J525" i="2"/>
  <c r="L487" i="2"/>
  <c r="T487" i="2"/>
  <c r="T524" i="2"/>
  <c r="K171" i="2"/>
  <c r="J246" i="2"/>
  <c r="K348" i="2"/>
  <c r="K161" i="2"/>
  <c r="N373" i="2"/>
  <c r="K338" i="2"/>
  <c r="M398" i="2"/>
  <c r="M497" i="2"/>
  <c r="C431" i="2"/>
  <c r="L433" i="2"/>
  <c r="M418" i="2"/>
  <c r="N388" i="2"/>
  <c r="M373" i="2"/>
  <c r="C366" i="2"/>
  <c r="L368" i="2"/>
  <c r="T236" i="2"/>
  <c r="N166" i="2"/>
  <c r="N521" i="2"/>
  <c r="M156" i="2"/>
  <c r="O151" i="2"/>
  <c r="S126" i="2"/>
  <c r="S111" i="2"/>
  <c r="T497" i="2"/>
  <c r="T525" i="2"/>
  <c r="T473" i="2"/>
  <c r="Q497" i="2"/>
  <c r="Q525" i="2"/>
  <c r="R492" i="2"/>
  <c r="R525" i="2"/>
  <c r="P468" i="2"/>
  <c r="R438" i="2"/>
  <c r="R433" i="2"/>
  <c r="R423" i="2"/>
  <c r="R418" i="2"/>
  <c r="R408" i="2"/>
  <c r="R403" i="2"/>
  <c r="R398" i="2"/>
  <c r="R393" i="2"/>
  <c r="R388" i="2"/>
  <c r="R378" i="2"/>
  <c r="R373" i="2"/>
  <c r="R368" i="2"/>
  <c r="R363" i="2"/>
  <c r="R358" i="2"/>
  <c r="R353" i="2"/>
  <c r="R348" i="2"/>
  <c r="P312" i="2"/>
  <c r="P307" i="2"/>
  <c r="P302" i="2"/>
  <c r="P297" i="2"/>
  <c r="P292" i="2"/>
  <c r="P287" i="2"/>
  <c r="P282" i="2"/>
  <c r="P277" i="2"/>
  <c r="P272" i="2"/>
  <c r="P267" i="2"/>
  <c r="P262" i="2"/>
  <c r="P257" i="2"/>
  <c r="P246" i="2"/>
  <c r="P236" i="2"/>
  <c r="P216" i="2"/>
  <c r="P211" i="2"/>
  <c r="P191" i="2"/>
  <c r="P171" i="2"/>
  <c r="P166" i="2"/>
  <c r="P161" i="2"/>
  <c r="P156" i="2"/>
  <c r="P151" i="2"/>
  <c r="P146" i="2"/>
  <c r="P141" i="2"/>
  <c r="P136" i="2"/>
  <c r="P131" i="2"/>
  <c r="P126" i="2"/>
  <c r="L81" i="2"/>
  <c r="Q191" i="2"/>
  <c r="L312" i="2"/>
  <c r="L353" i="2"/>
  <c r="L171" i="2"/>
  <c r="J191" i="2"/>
  <c r="L307" i="2"/>
  <c r="J287" i="2"/>
  <c r="O403" i="2"/>
  <c r="K343" i="2"/>
  <c r="O348" i="2"/>
  <c r="L106" i="2"/>
  <c r="J277" i="2"/>
  <c r="L267" i="2"/>
  <c r="K333" i="2"/>
  <c r="L257" i="2"/>
  <c r="K211" i="2"/>
  <c r="O433" i="2"/>
  <c r="L146" i="2"/>
  <c r="O161" i="2"/>
  <c r="M211" i="2"/>
  <c r="K272" i="2"/>
  <c r="O292" i="2"/>
  <c r="Q323" i="2"/>
  <c r="O338" i="2"/>
  <c r="N398" i="2"/>
  <c r="M428" i="2"/>
  <c r="L458" i="2"/>
  <c r="N483" i="2"/>
  <c r="M191" i="2"/>
  <c r="M323" i="2"/>
  <c r="M483" i="2"/>
  <c r="C406" i="2"/>
  <c r="M206" i="2"/>
  <c r="M292" i="2"/>
  <c r="O333" i="2"/>
  <c r="N378" i="2"/>
  <c r="O418" i="2"/>
  <c r="K26" i="2"/>
  <c r="O176" i="2"/>
  <c r="M272" i="2"/>
  <c r="N312" i="2"/>
  <c r="O353" i="2"/>
  <c r="M403" i="2"/>
  <c r="P438" i="2"/>
  <c r="O458" i="2"/>
  <c r="M492" i="2"/>
  <c r="K146" i="2"/>
  <c r="N328" i="2"/>
  <c r="N323" i="2"/>
  <c r="K458" i="2"/>
  <c r="C396" i="2"/>
  <c r="M136" i="2"/>
  <c r="N216" i="2"/>
  <c r="M348" i="2"/>
  <c r="O388" i="2"/>
  <c r="N433" i="2"/>
  <c r="O368" i="2"/>
  <c r="O478" i="2"/>
  <c r="O363" i="2"/>
  <c r="O408" i="2"/>
  <c r="M468" i="2"/>
  <c r="N478" i="2"/>
  <c r="K487" i="2"/>
  <c r="S487" i="2"/>
  <c r="S524" i="2"/>
  <c r="J161" i="2"/>
  <c r="K216" i="2"/>
  <c r="J338" i="2"/>
  <c r="N453" i="2"/>
  <c r="M353" i="2"/>
  <c r="M438" i="2"/>
  <c r="N156" i="2"/>
  <c r="N333" i="2"/>
  <c r="C376" i="2"/>
  <c r="K378" i="2"/>
  <c r="S358" i="2"/>
  <c r="N343" i="2"/>
  <c r="N257" i="2"/>
  <c r="P497" i="2"/>
  <c r="P525" i="2"/>
  <c r="R487" i="2"/>
  <c r="R524" i="2"/>
  <c r="R483" i="2"/>
  <c r="R478" i="2"/>
  <c r="R473" i="2"/>
  <c r="R458" i="2"/>
  <c r="Q433" i="2"/>
  <c r="Q423" i="2"/>
  <c r="Q418" i="2"/>
  <c r="Q413" i="2"/>
  <c r="Q408" i="2"/>
  <c r="Q403" i="2"/>
  <c r="Q398" i="2"/>
  <c r="Q393" i="2"/>
  <c r="Q388" i="2"/>
  <c r="Q378" i="2"/>
  <c r="Q373" i="2"/>
  <c r="Q368" i="2"/>
  <c r="Q363" i="2"/>
  <c r="Q358" i="2"/>
  <c r="Q353" i="2"/>
  <c r="Q348" i="2"/>
  <c r="R333" i="2"/>
  <c r="P483" i="2"/>
  <c r="P478" i="2"/>
  <c r="P473" i="2"/>
  <c r="Q468" i="2"/>
  <c r="Q287" i="2"/>
  <c r="Q262" i="2"/>
  <c r="Q236" i="2"/>
  <c r="Q226" i="2"/>
  <c r="Q161" i="2"/>
  <c r="O312" i="2"/>
  <c r="K297" i="2"/>
  <c r="O171" i="2"/>
  <c r="J307" i="2"/>
  <c r="L348" i="2"/>
  <c r="J267" i="2"/>
  <c r="L272" i="2"/>
  <c r="M388" i="2"/>
  <c r="C416" i="2"/>
  <c r="J418" i="2"/>
  <c r="K478" i="2"/>
  <c r="O141" i="2"/>
  <c r="C361" i="2"/>
  <c r="J126" i="2"/>
  <c r="N161" i="2"/>
  <c r="M378" i="2"/>
  <c r="L26" i="2"/>
  <c r="L516" i="2"/>
  <c r="O398" i="2"/>
  <c r="L246" i="2"/>
  <c r="O277" i="2"/>
  <c r="N368" i="2"/>
  <c r="M141" i="2"/>
  <c r="N363" i="2"/>
  <c r="C426" i="2"/>
  <c r="M363" i="2"/>
  <c r="M171" i="2"/>
  <c r="O211" i="2"/>
  <c r="N348" i="2"/>
  <c r="M433" i="2"/>
  <c r="N358" i="2"/>
  <c r="C411" i="2"/>
  <c r="K413" i="2"/>
  <c r="C401" i="2"/>
  <c r="K403" i="2"/>
  <c r="C391" i="2"/>
  <c r="K393" i="2"/>
  <c r="Q206" i="2"/>
  <c r="J206" i="2"/>
  <c r="K206" i="2"/>
  <c r="K503" i="2"/>
  <c r="J503" i="2"/>
  <c r="L503" i="2"/>
  <c r="T503" i="2"/>
  <c r="L262" i="2"/>
  <c r="K262" i="2"/>
  <c r="K191" i="2"/>
  <c r="K292" i="2"/>
  <c r="O517" i="2"/>
  <c r="J478" i="2"/>
  <c r="J292" i="2"/>
  <c r="N518" i="2"/>
  <c r="M516" i="2"/>
  <c r="K408" i="2"/>
  <c r="J408" i="2"/>
  <c r="L408" i="2"/>
  <c r="L393" i="2"/>
  <c r="L413" i="2"/>
  <c r="J413" i="2"/>
  <c r="J363" i="2"/>
  <c r="K363" i="2"/>
  <c r="L363" i="2"/>
  <c r="K418" i="2"/>
  <c r="L418" i="2"/>
  <c r="K524" i="2"/>
  <c r="J388" i="2"/>
  <c r="K388" i="2"/>
  <c r="L388" i="2"/>
  <c r="J521" i="2"/>
  <c r="J403" i="2"/>
  <c r="J398" i="2"/>
  <c r="L398" i="2"/>
  <c r="K398" i="2"/>
  <c r="J378" i="2"/>
  <c r="J368" i="2"/>
  <c r="K368" i="2"/>
  <c r="J433" i="2"/>
  <c r="K433" i="2"/>
  <c r="L524" i="2"/>
  <c r="O487" i="2"/>
  <c r="O524" i="2"/>
  <c r="K438" i="2"/>
  <c r="L438" i="2"/>
  <c r="J438" i="2"/>
  <c r="M525" i="2"/>
  <c r="P521" i="2"/>
  <c r="J373" i="2"/>
  <c r="K373" i="2"/>
  <c r="L428" i="2"/>
  <c r="K428" i="2"/>
  <c r="J428" i="2"/>
  <c r="L526" i="2"/>
  <c r="T526" i="2"/>
  <c r="S503" i="2"/>
  <c r="S526" i="2"/>
  <c r="K526" i="2"/>
  <c r="M518" i="2"/>
  <c r="M468" i="1"/>
  <c r="M523" i="1"/>
  <c r="J468" i="1"/>
  <c r="P520" i="1"/>
  <c r="N141" i="1"/>
  <c r="K141" i="1"/>
  <c r="S520" i="1"/>
  <c r="S528" i="1"/>
  <c r="C239" i="2"/>
  <c r="N241" i="2"/>
  <c r="Q241" i="2"/>
  <c r="I236" i="2"/>
  <c r="R236" i="2"/>
  <c r="N231" i="2"/>
  <c r="P231" i="2"/>
  <c r="R231" i="2"/>
  <c r="O226" i="2"/>
  <c r="P226" i="2"/>
  <c r="L226" i="2"/>
  <c r="J226" i="2"/>
  <c r="R226" i="2"/>
  <c r="O221" i="2"/>
  <c r="C219" i="2"/>
  <c r="Q221" i="2"/>
  <c r="N221" i="2"/>
  <c r="R221" i="2"/>
  <c r="I216" i="2"/>
  <c r="L216" i="2"/>
  <c r="O216" i="2"/>
  <c r="R216" i="2"/>
  <c r="O201" i="2"/>
  <c r="J201" i="2"/>
  <c r="P201" i="2"/>
  <c r="P522" i="2"/>
  <c r="Q201" i="2"/>
  <c r="M201" i="2"/>
  <c r="L201" i="2"/>
  <c r="C194" i="2"/>
  <c r="Q196" i="2"/>
  <c r="O196" i="2"/>
  <c r="M196" i="2"/>
  <c r="I191" i="2"/>
  <c r="L191" i="2"/>
  <c r="R191" i="2"/>
  <c r="M181" i="2"/>
  <c r="M522" i="2"/>
  <c r="K181" i="2"/>
  <c r="P181" i="2"/>
  <c r="R181" i="2"/>
  <c r="C174" i="2"/>
  <c r="P176" i="2"/>
  <c r="R176" i="2"/>
  <c r="R522" i="2"/>
  <c r="N176" i="2"/>
  <c r="Q176" i="2"/>
  <c r="L378" i="2"/>
  <c r="M226" i="2"/>
  <c r="Q231" i="2"/>
  <c r="M241" i="2"/>
  <c r="J231" i="2"/>
  <c r="P221" i="2"/>
  <c r="M231" i="2"/>
  <c r="N196" i="2"/>
  <c r="R201" i="2"/>
  <c r="R241" i="2"/>
  <c r="T528" i="1"/>
  <c r="M487" i="1"/>
  <c r="M524" i="1"/>
  <c r="J524" i="1"/>
  <c r="K523" i="1"/>
  <c r="N403" i="1"/>
  <c r="K403" i="1"/>
  <c r="M388" i="1"/>
  <c r="J388" i="1"/>
  <c r="R211" i="1"/>
  <c r="I211" i="1"/>
  <c r="O211" i="1"/>
  <c r="P522" i="1"/>
  <c r="M521" i="1"/>
  <c r="K51" i="1"/>
  <c r="K517" i="1"/>
  <c r="N51" i="1"/>
  <c r="N517" i="1"/>
  <c r="O46" i="1"/>
  <c r="L46" i="1"/>
  <c r="L517" i="1"/>
  <c r="O487" i="1"/>
  <c r="O524" i="1"/>
  <c r="L524" i="1"/>
  <c r="M503" i="1"/>
  <c r="M526" i="1"/>
  <c r="J503" i="1"/>
  <c r="J526" i="1"/>
  <c r="P516" i="1"/>
  <c r="P528" i="1"/>
  <c r="R468" i="1"/>
  <c r="R523" i="1"/>
  <c r="I468" i="1"/>
  <c r="O468" i="1"/>
  <c r="M478" i="1"/>
  <c r="J478" i="1"/>
  <c r="N156" i="1"/>
  <c r="N521" i="1"/>
  <c r="K156" i="1"/>
  <c r="K521" i="1"/>
  <c r="O236" i="2"/>
  <c r="P196" i="2"/>
  <c r="L231" i="2"/>
  <c r="K524" i="1"/>
  <c r="N487" i="1"/>
  <c r="N524" i="1"/>
  <c r="N523" i="1"/>
  <c r="N378" i="1"/>
  <c r="K378" i="1"/>
  <c r="K297" i="1"/>
  <c r="N297" i="1"/>
  <c r="L277" i="1"/>
  <c r="O277" i="1"/>
  <c r="Q520" i="1"/>
  <c r="Q528" i="1"/>
  <c r="K106" i="1"/>
  <c r="N106" i="1"/>
  <c r="N86" i="1"/>
  <c r="N519" i="1"/>
  <c r="K86" i="1"/>
  <c r="K519" i="1"/>
  <c r="M66" i="1"/>
  <c r="M518" i="1"/>
  <c r="P443" i="2"/>
  <c r="R443" i="2"/>
  <c r="C441" i="2"/>
  <c r="M443" i="2"/>
  <c r="Q443" i="2"/>
  <c r="O443" i="2"/>
  <c r="O453" i="2"/>
  <c r="M453" i="2"/>
  <c r="M523" i="2"/>
  <c r="K453" i="2"/>
  <c r="L453" i="2"/>
  <c r="Q453" i="2"/>
  <c r="Q523" i="2"/>
  <c r="R453" i="2"/>
  <c r="R523" i="2"/>
  <c r="Q428" i="2"/>
  <c r="N428" i="2"/>
  <c r="R428" i="2"/>
  <c r="P423" i="2"/>
  <c r="J423" i="2"/>
  <c r="O423" i="2"/>
  <c r="M423" i="2"/>
  <c r="K423" i="2"/>
  <c r="N423" i="2"/>
  <c r="N418" i="2"/>
  <c r="P418" i="2"/>
  <c r="R413" i="2"/>
  <c r="N413" i="2"/>
  <c r="P413" i="2"/>
  <c r="O517" i="1"/>
  <c r="N423" i="1"/>
  <c r="K423" i="1"/>
  <c r="M408" i="1"/>
  <c r="M522" i="1"/>
  <c r="J408" i="1"/>
  <c r="M307" i="1"/>
  <c r="J307" i="1"/>
  <c r="R146" i="1"/>
  <c r="I206" i="2"/>
  <c r="O206" i="2"/>
  <c r="R206" i="2"/>
  <c r="O241" i="2"/>
  <c r="L181" i="2"/>
  <c r="N201" i="2"/>
  <c r="L403" i="2"/>
  <c r="N487" i="2"/>
  <c r="N524" i="2"/>
  <c r="J393" i="2"/>
  <c r="O181" i="2"/>
  <c r="Q181" i="2"/>
  <c r="J181" i="2"/>
  <c r="O231" i="2"/>
  <c r="P241" i="2"/>
  <c r="M221" i="2"/>
  <c r="K201" i="2"/>
  <c r="K231" i="2"/>
  <c r="R196" i="2"/>
  <c r="I146" i="1"/>
  <c r="O146" i="1"/>
  <c r="O497" i="1"/>
  <c r="O525" i="1"/>
  <c r="L497" i="1"/>
  <c r="L525" i="1"/>
  <c r="O453" i="1"/>
  <c r="N443" i="1"/>
  <c r="K443" i="1"/>
  <c r="M428" i="1"/>
  <c r="J428" i="1"/>
  <c r="L423" i="1"/>
  <c r="L403" i="1"/>
  <c r="L378" i="1"/>
  <c r="J131" i="2"/>
  <c r="L131" i="2"/>
  <c r="K131" i="2"/>
  <c r="S423" i="2"/>
  <c r="T423" i="2"/>
  <c r="N353" i="2"/>
  <c r="K353" i="2"/>
  <c r="S312" i="2"/>
  <c r="T312" i="2"/>
  <c r="N328" i="1"/>
  <c r="K328" i="1"/>
  <c r="I443" i="1"/>
  <c r="L443" i="1"/>
  <c r="O443" i="1"/>
  <c r="I433" i="1"/>
  <c r="O433" i="1"/>
  <c r="I423" i="1"/>
  <c r="O423" i="1"/>
  <c r="I413" i="1"/>
  <c r="L413" i="1"/>
  <c r="O413" i="1"/>
  <c r="I403" i="1"/>
  <c r="O403" i="1"/>
  <c r="I393" i="1"/>
  <c r="O393" i="1"/>
  <c r="I378" i="1"/>
  <c r="O378" i="1"/>
  <c r="I368" i="1"/>
  <c r="O368" i="1"/>
  <c r="I358" i="1"/>
  <c r="L358" i="1"/>
  <c r="O358" i="1"/>
  <c r="I348" i="1"/>
  <c r="L348" i="1"/>
  <c r="I338" i="1"/>
  <c r="L338" i="1"/>
  <c r="O338" i="1"/>
  <c r="I328" i="1"/>
  <c r="L328" i="1"/>
  <c r="O328" i="1"/>
  <c r="R328" i="1"/>
  <c r="I312" i="1"/>
  <c r="L312" i="1"/>
  <c r="I302" i="1"/>
  <c r="L302" i="1"/>
  <c r="O302" i="1"/>
  <c r="R302" i="1"/>
  <c r="I292" i="1"/>
  <c r="L292" i="1"/>
  <c r="O292" i="1"/>
  <c r="I267" i="1"/>
  <c r="L267" i="1"/>
  <c r="O267" i="1"/>
  <c r="I246" i="1"/>
  <c r="L246" i="1"/>
  <c r="O246" i="1"/>
  <c r="L216" i="1"/>
  <c r="O216" i="1"/>
  <c r="L201" i="1"/>
  <c r="L181" i="1"/>
  <c r="O181" i="1"/>
  <c r="R176" i="1"/>
  <c r="R522" i="1"/>
  <c r="O176" i="1"/>
  <c r="I176" i="1"/>
  <c r="L176" i="1"/>
  <c r="M116" i="1"/>
  <c r="M520" i="1"/>
  <c r="J116" i="1"/>
  <c r="J520" i="1"/>
  <c r="R91" i="1"/>
  <c r="R519" i="1"/>
  <c r="I91" i="1"/>
  <c r="K31" i="1"/>
  <c r="N31" i="1"/>
  <c r="T191" i="2"/>
  <c r="T522" i="2"/>
  <c r="S191" i="2"/>
  <c r="Q487" i="2"/>
  <c r="Q524" i="2"/>
  <c r="J487" i="2"/>
  <c r="M487" i="2"/>
  <c r="P463" i="2"/>
  <c r="R463" i="2"/>
  <c r="O463" i="2"/>
  <c r="M463" i="2"/>
  <c r="C461" i="2"/>
  <c r="N463" i="2"/>
  <c r="N523" i="2"/>
  <c r="M287" i="2"/>
  <c r="O287" i="2"/>
  <c r="C280" i="2"/>
  <c r="Q282" i="2"/>
  <c r="O483" i="1"/>
  <c r="O473" i="1"/>
  <c r="O458" i="1"/>
  <c r="I453" i="1"/>
  <c r="L453" i="1"/>
  <c r="R443" i="1"/>
  <c r="R423" i="1"/>
  <c r="R403" i="1"/>
  <c r="R378" i="1"/>
  <c r="N302" i="1"/>
  <c r="K302" i="1"/>
  <c r="N262" i="1"/>
  <c r="K262" i="1"/>
  <c r="N201" i="1"/>
  <c r="N522" i="1"/>
  <c r="K201" i="1"/>
  <c r="R166" i="1"/>
  <c r="I166" i="1"/>
  <c r="O166" i="1"/>
  <c r="L166" i="1"/>
  <c r="J31" i="1"/>
  <c r="J528" i="1"/>
  <c r="M31" i="1"/>
  <c r="K26" i="1"/>
  <c r="N26" i="1"/>
  <c r="L433" i="1"/>
  <c r="L393" i="1"/>
  <c r="L368" i="1"/>
  <c r="R358" i="1"/>
  <c r="R338" i="1"/>
  <c r="N282" i="1"/>
  <c r="K282" i="1"/>
  <c r="R246" i="1"/>
  <c r="I438" i="1"/>
  <c r="L438" i="1"/>
  <c r="O438" i="1"/>
  <c r="I428" i="1"/>
  <c r="L428" i="1"/>
  <c r="O428" i="1"/>
  <c r="I418" i="1"/>
  <c r="L418" i="1"/>
  <c r="O418" i="1"/>
  <c r="I408" i="1"/>
  <c r="L408" i="1"/>
  <c r="O408" i="1"/>
  <c r="I398" i="1"/>
  <c r="L398" i="1"/>
  <c r="O398" i="1"/>
  <c r="I388" i="1"/>
  <c r="L388" i="1"/>
  <c r="O388" i="1"/>
  <c r="I373" i="1"/>
  <c r="L373" i="1"/>
  <c r="O373" i="1"/>
  <c r="I363" i="1"/>
  <c r="L363" i="1"/>
  <c r="R363" i="1"/>
  <c r="I353" i="1"/>
  <c r="L353" i="1"/>
  <c r="O353" i="1"/>
  <c r="I343" i="1"/>
  <c r="L343" i="1"/>
  <c r="R343" i="1"/>
  <c r="I333" i="1"/>
  <c r="L333" i="1"/>
  <c r="O333" i="1"/>
  <c r="I323" i="1"/>
  <c r="R323" i="1"/>
  <c r="O323" i="1"/>
  <c r="L323" i="1"/>
  <c r="I307" i="1"/>
  <c r="L307" i="1"/>
  <c r="O307" i="1"/>
  <c r="I297" i="1"/>
  <c r="O297" i="1"/>
  <c r="R297" i="1"/>
  <c r="I287" i="1"/>
  <c r="L287" i="1"/>
  <c r="O287" i="1"/>
  <c r="I272" i="1"/>
  <c r="O272" i="1"/>
  <c r="L272" i="1"/>
  <c r="I241" i="1"/>
  <c r="L241" i="1"/>
  <c r="L226" i="1"/>
  <c r="O226" i="1"/>
  <c r="R221" i="1"/>
  <c r="I221" i="1"/>
  <c r="L221" i="1"/>
  <c r="L171" i="1"/>
  <c r="O171" i="1"/>
  <c r="L156" i="1"/>
  <c r="R131" i="1"/>
  <c r="L131" i="1"/>
  <c r="N101" i="1"/>
  <c r="K101" i="1"/>
  <c r="K520" i="1"/>
  <c r="O81" i="1"/>
  <c r="O518" i="1"/>
  <c r="L81" i="1"/>
  <c r="L518" i="1"/>
  <c r="R518" i="1"/>
  <c r="R26" i="1"/>
  <c r="I25" i="1"/>
  <c r="I26" i="1"/>
  <c r="K156" i="2"/>
  <c r="K521" i="2"/>
  <c r="L196" i="1"/>
  <c r="K191" i="1"/>
  <c r="K522" i="1"/>
  <c r="R191" i="1"/>
  <c r="I191" i="1"/>
  <c r="L191" i="1"/>
  <c r="N126" i="1"/>
  <c r="K76" i="1"/>
  <c r="K518" i="1"/>
  <c r="T333" i="2"/>
  <c r="S333" i="2"/>
  <c r="K226" i="2"/>
  <c r="L236" i="1"/>
  <c r="L206" i="1"/>
  <c r="R201" i="1"/>
  <c r="O201" i="1"/>
  <c r="I201" i="1"/>
  <c r="L161" i="1"/>
  <c r="R156" i="1"/>
  <c r="O156" i="1"/>
  <c r="I156" i="1"/>
  <c r="O106" i="1"/>
  <c r="L106" i="1"/>
  <c r="R106" i="1"/>
  <c r="R520" i="1"/>
  <c r="K287" i="2"/>
  <c r="S146" i="2"/>
  <c r="S520" i="2"/>
  <c r="T146" i="2"/>
  <c r="T520" i="2"/>
  <c r="S76" i="2"/>
  <c r="S518" i="2"/>
  <c r="T76" i="2"/>
  <c r="T518" i="2"/>
  <c r="N508" i="2"/>
  <c r="N527" i="2"/>
  <c r="M508" i="2"/>
  <c r="M527" i="2"/>
  <c r="O413" i="2"/>
  <c r="N393" i="2"/>
  <c r="M368" i="2"/>
  <c r="Q141" i="2"/>
  <c r="N141" i="2"/>
  <c r="C139" i="2"/>
  <c r="I136" i="2"/>
  <c r="O136" i="2"/>
  <c r="L136" i="2"/>
  <c r="J116" i="2"/>
  <c r="L116" i="2"/>
  <c r="R116" i="2"/>
  <c r="R111" i="2"/>
  <c r="I111" i="2"/>
  <c r="L492" i="2"/>
  <c r="L525" i="2"/>
  <c r="K492" i="2"/>
  <c r="K525" i="2"/>
  <c r="K116" i="2"/>
  <c r="O428" i="2"/>
  <c r="N297" i="2"/>
  <c r="M267" i="2"/>
  <c r="C234" i="2"/>
  <c r="M236" i="2"/>
  <c r="N226" i="2"/>
  <c r="Q171" i="2"/>
  <c r="R66" i="2"/>
  <c r="Q66" i="2"/>
  <c r="P66" i="2"/>
  <c r="R41" i="2"/>
  <c r="Q41" i="2"/>
  <c r="P41" i="2"/>
  <c r="L423" i="2"/>
  <c r="K31" i="2"/>
  <c r="K516" i="2"/>
  <c r="T478" i="2"/>
  <c r="T523" i="2"/>
  <c r="S478" i="2"/>
  <c r="S523" i="2"/>
  <c r="O358" i="2"/>
  <c r="C356" i="2"/>
  <c r="N302" i="2"/>
  <c r="C300" i="2"/>
  <c r="N272" i="2"/>
  <c r="P106" i="2"/>
  <c r="P520" i="2"/>
  <c r="R106" i="2"/>
  <c r="R520" i="2"/>
  <c r="R56" i="2"/>
  <c r="Q56" i="2"/>
  <c r="P56" i="2"/>
  <c r="C54" i="2"/>
  <c r="R36" i="2"/>
  <c r="Q36" i="2"/>
  <c r="N36" i="2"/>
  <c r="N517" i="2"/>
  <c r="P36" i="2"/>
  <c r="C34" i="2"/>
  <c r="T41" i="2"/>
  <c r="T517" i="2"/>
  <c r="T528" i="2"/>
  <c r="S41" i="2"/>
  <c r="S517" i="2"/>
  <c r="C506" i="2"/>
  <c r="O508" i="2"/>
  <c r="O527" i="2"/>
  <c r="R508" i="2"/>
  <c r="R527" i="2"/>
  <c r="O483" i="2"/>
  <c r="P458" i="2"/>
  <c r="P453" i="2"/>
  <c r="P523" i="2"/>
  <c r="N126" i="2"/>
  <c r="P91" i="2"/>
  <c r="P519" i="2"/>
  <c r="R91" i="2"/>
  <c r="N91" i="2"/>
  <c r="N519" i="2"/>
  <c r="R76" i="2"/>
  <c r="Q76" i="2"/>
  <c r="C74" i="2"/>
  <c r="R51" i="2"/>
  <c r="Q51" i="2"/>
  <c r="P51" i="2"/>
  <c r="M51" i="2"/>
  <c r="M517" i="2"/>
  <c r="R31" i="2"/>
  <c r="Q31" i="2"/>
  <c r="P31" i="2"/>
  <c r="P516" i="2"/>
  <c r="R71" i="2"/>
  <c r="Q71" i="2"/>
  <c r="P71" i="2"/>
  <c r="R46" i="2"/>
  <c r="Q46" i="2"/>
  <c r="P46" i="2"/>
  <c r="R26" i="2"/>
  <c r="Q26" i="2"/>
  <c r="Q516" i="2"/>
  <c r="R526" i="2"/>
  <c r="Q116" i="2"/>
  <c r="Q520" i="2"/>
  <c r="R86" i="2"/>
  <c r="L282" i="2"/>
  <c r="K282" i="2"/>
  <c r="J282" i="2"/>
  <c r="J516" i="1"/>
  <c r="J176" i="2"/>
  <c r="L176" i="2"/>
  <c r="K176" i="2"/>
  <c r="L196" i="2"/>
  <c r="J196" i="2"/>
  <c r="K196" i="2"/>
  <c r="J241" i="2"/>
  <c r="K241" i="2"/>
  <c r="L241" i="2"/>
  <c r="R517" i="2"/>
  <c r="O521" i="1"/>
  <c r="J463" i="2"/>
  <c r="J523" i="2"/>
  <c r="L463" i="2"/>
  <c r="K463" i="2"/>
  <c r="O26" i="1"/>
  <c r="N528" i="1"/>
  <c r="N516" i="1"/>
  <c r="L206" i="2"/>
  <c r="O523" i="2"/>
  <c r="J443" i="2"/>
  <c r="K443" i="2"/>
  <c r="L443" i="2"/>
  <c r="L211" i="1"/>
  <c r="N522" i="2"/>
  <c r="O523" i="1"/>
  <c r="L76" i="2"/>
  <c r="L518" i="2"/>
  <c r="J76" i="2"/>
  <c r="J518" i="2"/>
  <c r="K76" i="2"/>
  <c r="K518" i="2"/>
  <c r="K508" i="2"/>
  <c r="K527" i="2"/>
  <c r="L508" i="2"/>
  <c r="L527" i="2"/>
  <c r="J508" i="2"/>
  <c r="J527" i="2"/>
  <c r="K520" i="2"/>
  <c r="K358" i="2"/>
  <c r="L358" i="2"/>
  <c r="J358" i="2"/>
  <c r="Q522" i="2"/>
  <c r="O191" i="1"/>
  <c r="R528" i="1"/>
  <c r="R516" i="1"/>
  <c r="L521" i="1"/>
  <c r="O241" i="1"/>
  <c r="L297" i="1"/>
  <c r="L522" i="1"/>
  <c r="O343" i="1"/>
  <c r="K516" i="1"/>
  <c r="K528" i="1"/>
  <c r="O312" i="1"/>
  <c r="J522" i="1"/>
  <c r="L523" i="2"/>
  <c r="O191" i="2"/>
  <c r="O522" i="2"/>
  <c r="J221" i="2"/>
  <c r="K221" i="2"/>
  <c r="L221" i="2"/>
  <c r="L36" i="2"/>
  <c r="L517" i="2"/>
  <c r="J36" i="2"/>
  <c r="K36" i="2"/>
  <c r="J302" i="2"/>
  <c r="L302" i="2"/>
  <c r="K302" i="2"/>
  <c r="Q518" i="2"/>
  <c r="O111" i="2"/>
  <c r="O520" i="2"/>
  <c r="L111" i="2"/>
  <c r="L520" i="2"/>
  <c r="M528" i="2"/>
  <c r="P517" i="2"/>
  <c r="K56" i="2"/>
  <c r="L56" i="2"/>
  <c r="J56" i="2"/>
  <c r="R518" i="2"/>
  <c r="L236" i="2"/>
  <c r="K236" i="2"/>
  <c r="J236" i="2"/>
  <c r="R521" i="1"/>
  <c r="Q528" i="2"/>
  <c r="O520" i="1"/>
  <c r="O221" i="1"/>
  <c r="R519" i="2"/>
  <c r="R516" i="2"/>
  <c r="N520" i="2"/>
  <c r="N528" i="2"/>
  <c r="Q517" i="2"/>
  <c r="P518" i="2"/>
  <c r="P528" i="2"/>
  <c r="K141" i="2"/>
  <c r="J141" i="2"/>
  <c r="J520" i="2"/>
  <c r="L141" i="2"/>
  <c r="L26" i="1"/>
  <c r="N520" i="1"/>
  <c r="O363" i="1"/>
  <c r="M516" i="1"/>
  <c r="M528" i="1"/>
  <c r="L523" i="1"/>
  <c r="S522" i="2"/>
  <c r="S528" i="2"/>
  <c r="O91" i="1"/>
  <c r="O519" i="1"/>
  <c r="L91" i="1"/>
  <c r="L519" i="1"/>
  <c r="O348" i="1"/>
  <c r="O522" i="1"/>
  <c r="L146" i="1"/>
  <c r="L520" i="1"/>
  <c r="K523" i="2"/>
  <c r="L468" i="1"/>
  <c r="J523" i="1"/>
  <c r="R528" i="2"/>
  <c r="O528" i="2"/>
  <c r="K522" i="2"/>
  <c r="L528" i="1"/>
  <c r="L516" i="1"/>
  <c r="K517" i="2"/>
  <c r="L522" i="2"/>
  <c r="L528" i="2"/>
  <c r="J517" i="2"/>
  <c r="J528" i="2"/>
  <c r="J522" i="2"/>
  <c r="O528" i="1"/>
  <c r="O516" i="1"/>
  <c r="K528" i="2"/>
</calcChain>
</file>

<file path=xl/sharedStrings.xml><?xml version="1.0" encoding="utf-8"?>
<sst xmlns="http://schemas.openxmlformats.org/spreadsheetml/2006/main" count="3246" uniqueCount="113">
  <si>
    <t>NOTE 8:  Uncontrolled emissions of PM2.5 emissions are based on the ratio of the PM2.5 percentage and PM10 percentage from the PM calculator for the respective SCCs. Controlled emissions of PM2.5 are taken from AP42 Section 11.19, Table 11.19-2 (8/04) where available.  Controlled factors of PM2.5 that are not available in AP42 are calculated based on the ratio of the PM2.5 percentage and PM10 percentage from the PM calculator for the respective SCC.</t>
    <phoneticPr fontId="5" type="noConversion"/>
  </si>
  <si>
    <t>NOTE 3:  The emission factors used in this spreadsheet are mainly based on AP-42, Chapter 11.19.2, Crushed Stone Processing.  Emission factors for some processes (e.g. stockpiles and loadout emissions) are DEQ derived factors. Details of the emission factors are provided in the attached document.</t>
    <phoneticPr fontId="5" type="noConversion"/>
  </si>
  <si>
    <t>NOTE 8:  Uncontrolled emissions of PM2.5 emissions are based on the ratio of the PM2.5 percentage and PM10 percentage from the PM calculator for the respective SCCs. Controlled emissions of PM2.5 are taken from AP42 Section 11.19, Table 11.19-2 (8/04) where available.  Controlled factors of PM2.5 that are not available in AP42 are calculated based on the ratio of the PM2.5 percentage and PM10 percentage from the PM calculator for the respective SCC.</t>
    <phoneticPr fontId="5" type="noConversion"/>
  </si>
  <si>
    <t xml:space="preserve">   MODEL # = Manufacturer's Model Number</t>
  </si>
  <si>
    <t>MODIFICATION CODES - Choose a code and insert:</t>
  </si>
  <si>
    <t xml:space="preserve">     0. -  No Change.</t>
  </si>
  <si>
    <t>COMPANY NAME:</t>
  </si>
  <si>
    <t>PLANT REGISTRATION #:</t>
  </si>
  <si>
    <t>PLANT NAME:</t>
  </si>
  <si>
    <t>PLANT STREET ADDRESS:</t>
  </si>
  <si>
    <t xml:space="preserve">     4. - for new emissions unit(s).</t>
  </si>
  <si>
    <t>COUNTY/CITY:</t>
  </si>
  <si>
    <t>ZIPCODE:</t>
  </si>
  <si>
    <t>COMPLETED BY:</t>
  </si>
  <si>
    <t>DATE:</t>
  </si>
  <si>
    <t>COMMENTS:</t>
  </si>
  <si>
    <t>---FACTORS---</t>
  </si>
  <si>
    <t>PM</t>
  </si>
  <si>
    <t xml:space="preserve">  PM10</t>
  </si>
  <si>
    <t>PM10</t>
  </si>
  <si>
    <t>PROCESS TYPE</t>
  </si>
  <si>
    <t>DESCRIPTION</t>
  </si>
  <si>
    <t>Flags</t>
  </si>
  <si>
    <t>LBS/TON</t>
  </si>
  <si>
    <t>TONS/YR</t>
  </si>
  <si>
    <t>LBS/HR</t>
  </si>
  <si>
    <t>----------------------</t>
  </si>
  <si>
    <t>-------------</t>
  </si>
  <si>
    <t xml:space="preserve"> ------</t>
  </si>
  <si>
    <t>------</t>
  </si>
  <si>
    <t>-----</t>
  </si>
  <si>
    <t>-------</t>
  </si>
  <si>
    <t>PRIMARY CRUSHER</t>
  </si>
  <si>
    <t>PROCESS ID #</t>
  </si>
  <si>
    <t>NSPS?</t>
  </si>
  <si>
    <t>Manf.</t>
  </si>
  <si>
    <t>Actual Processed (t/yr)</t>
  </si>
  <si>
    <t>Dry</t>
  </si>
  <si>
    <t>Model #</t>
  </si>
  <si>
    <t>SCREENING (FINE)</t>
  </si>
  <si>
    <t>CONVEYOR</t>
  </si>
  <si>
    <t>SURGE BIN</t>
  </si>
  <si>
    <t>STOCKPILE EMISSIONS</t>
  </si>
  <si>
    <t>LOADOUT EMISSIONS</t>
  </si>
  <si>
    <t>TRUCK UNLOADING</t>
  </si>
  <si>
    <t>EMISSION SUMMARY</t>
  </si>
  <si>
    <t>PRIMARY CRUSHING</t>
  </si>
  <si>
    <t>SECONDARY CRUSHING</t>
  </si>
  <si>
    <t>TERTIARY CRUSHING</t>
  </si>
  <si>
    <t>``</t>
  </si>
  <si>
    <t>P. O. Box 3000</t>
  </si>
  <si>
    <t>PM2.5</t>
  </si>
  <si>
    <t>VIRGINIA DEPARTMENT OF ENVIRONMENTAL QUALITY</t>
  </si>
  <si>
    <t>AGGREGATE PROCESSING EMISSION CALCULATION SPREADSHEET</t>
  </si>
  <si>
    <t>This spreadsheet is continually being revised and updated.</t>
    <phoneticPr fontId="5" type="noConversion"/>
  </si>
  <si>
    <t>ANNUAL-EMISSIONS</t>
  </si>
  <si>
    <t>HOURLY-EMISSIONS</t>
  </si>
  <si>
    <t>8760 HR/YR EMISSIONS</t>
  </si>
  <si>
    <t>- UNCONTROLLED-</t>
  </si>
  <si>
    <t>CEMENT/FILLER SILO</t>
  </si>
  <si>
    <t xml:space="preserve">8760 HR/YR </t>
  </si>
  <si>
    <t>NEW EMISSION UNITS</t>
  </si>
  <si>
    <t xml:space="preserve">NOTE 1:  If this spreadsheet is altered, other than entering process/plant information, then it is no longer considered to be DEQ approved. Altered spreadsheets must not be distributed with the DEQ name. </t>
  </si>
  <si>
    <t>DEQ is not responsible for errors or omissions that may be contained herein.</t>
  </si>
  <si>
    <t>NOTE 2:  If the equipment is not covered by a state air permit, (ie. having a registration statement only), then the equipment  is considered to be without controls and assume operation of 8760 hours/yr at rated capacity for purposes of Title V.  Title V potential  will be calculated using the dry emission factors multiplied by the rated capacity of the equipment at 8760 hours/yr.</t>
  </si>
  <si>
    <t>NOTE 4:  The 'wet suppression' emission factors include all wet suppression (natural and manmade) and no extra control efficiency should be added.</t>
  </si>
  <si>
    <t>This  spreadsheet is continually being revised and updated.</t>
    <phoneticPr fontId="5" type="noConversion"/>
  </si>
  <si>
    <t>NOTE 5:  New Emission Unit:  The maximum potential will be based on the dry emission factors multiplied by the rated capacity of the equipment at 8760 hours.</t>
  </si>
  <si>
    <t>SCREENING (P,S, OR T)</t>
  </si>
  <si>
    <t>SCREENING (FINES)</t>
  </si>
  <si>
    <t>CONVEYORS</t>
  </si>
  <si>
    <t>SURGE BINS</t>
  </si>
  <si>
    <t>CEMENT SILOS</t>
  </si>
  <si>
    <t>FACILITY GRAND TOTAL</t>
  </si>
  <si>
    <t xml:space="preserve">     2. - for physical change in emissions unit (Project or modification).</t>
  </si>
  <si>
    <t xml:space="preserve">     3. - for like-for-like replacement emissions unit(s) (Replacement)</t>
  </si>
  <si>
    <t xml:space="preserve">     1. - for increase in throughput limit.</t>
  </si>
  <si>
    <t xml:space="preserve">     2. - for physical change in emissions unit (modification).</t>
  </si>
  <si>
    <t xml:space="preserve">     3. - for like-for-like replacement emissions unit(s).</t>
  </si>
  <si>
    <t>- CONTROLLED-</t>
  </si>
  <si>
    <t>PROCESS DEFINITIONS:</t>
  </si>
  <si>
    <t xml:space="preserve">   MANF. = Equipment Manufacturer's Name</t>
  </si>
  <si>
    <t>NOTE 6:  Cement silo emission factors (AP42 Section 11.12, 10/2001) includes pneumatic loading and silo discharge.  Spreadsheet user should only enter tons of cement in the "Actual Processed" field instead of tons of cement treated aggregate processed.</t>
  </si>
  <si>
    <t>NOTE 7:  For wet processing, enter "WP" in "flags" field adjacent to "WET". For conveyors with no transfer point, enter "NTP" in "flags" field.</t>
  </si>
  <si>
    <t>DISCLAIMERS:</t>
  </si>
  <si>
    <t>SPREADSHEET FOR AGGREGATE PROCESSING EMISSION CALCULATION</t>
  </si>
  <si>
    <t>DEQ, Valley Regional Office</t>
  </si>
  <si>
    <t>Attn: Jeremy Funkhouser</t>
  </si>
  <si>
    <t>Harrisonburg, VA  22801</t>
  </si>
  <si>
    <t>Phone:  (540) 574-7820</t>
  </si>
  <si>
    <t>FAX:  (540)574-7878</t>
  </si>
  <si>
    <t>E-Mail:   jeremy.funkhouser@deq.virginia.gov</t>
  </si>
  <si>
    <t xml:space="preserve"> </t>
  </si>
  <si>
    <t>DEQ does not guarantee the accuracy of the information contained herein.</t>
  </si>
  <si>
    <t>It is your responsibility to be aware of the most current information available.</t>
  </si>
  <si>
    <t>Address all comments to:</t>
  </si>
  <si>
    <t>-CONTROLLED-</t>
  </si>
  <si>
    <t>Rated Capacity (t/hr)</t>
  </si>
  <si>
    <t>Wet</t>
  </si>
  <si>
    <t>Mod. Code</t>
  </si>
  <si>
    <t>Allowable (t/yr)</t>
  </si>
  <si>
    <t>Bag</t>
  </si>
  <si>
    <t>SECONDARY CRUSHER</t>
  </si>
  <si>
    <t>TERTIARY CRUSHER</t>
  </si>
  <si>
    <t>FINES CRUSHING</t>
  </si>
  <si>
    <t>SCREENING (P,S OR T)</t>
  </si>
  <si>
    <r>
      <t>LOADOUT EMISSIONS -</t>
    </r>
    <r>
      <rPr>
        <sz val="11"/>
        <color indexed="10"/>
        <rFont val="Helv"/>
      </rPr>
      <t xml:space="preserve">NOT INCLUDED IN PSD APPLICABILITY </t>
    </r>
    <r>
      <rPr>
        <vertAlign val="superscript"/>
        <sz val="11"/>
        <color indexed="10"/>
        <rFont val="Helv"/>
      </rPr>
      <t>NOTE 9</t>
    </r>
  </si>
  <si>
    <r>
      <t xml:space="preserve">STOCKPILE EMISSIONS - </t>
    </r>
    <r>
      <rPr>
        <sz val="11"/>
        <color indexed="10"/>
        <rFont val="Helv"/>
      </rPr>
      <t xml:space="preserve">NOT INCLUDED IN PSD APPLICABILITY </t>
    </r>
    <r>
      <rPr>
        <vertAlign val="superscript"/>
        <sz val="11"/>
        <color indexed="10"/>
        <rFont val="Helv"/>
      </rPr>
      <t>NOTE 9</t>
    </r>
  </si>
  <si>
    <t>NOTE 9:  Fugitive emissions from stockpiles, front-end-loaders, and haulroads do not count towards PSD applicability.  NSPS enclosed truck loadouts emissions are not fugitive.</t>
  </si>
  <si>
    <t>VERSION 5.2</t>
  </si>
  <si>
    <t>Input Data Below</t>
  </si>
  <si>
    <t>Input Data on Stone Processing Tab</t>
  </si>
  <si>
    <t>September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</si>
</sst>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0.000_)"/>
    <numFmt numFmtId="165" formatCode="0.0000_)"/>
    <numFmt numFmtId="166" formatCode="0.000000_)"/>
    <numFmt numFmtId="167" formatCode="0.00000_)"/>
    <numFmt numFmtId="168" formatCode="0.000"/>
    <numFmt numFmtId="169" formatCode="0.000000"/>
    <numFmt numFmtId="170" formatCode="0.00000"/>
    <numFmt numFmtId="171" formatCode="0.0000000"/>
    <numFmt numFmtId="172" formatCode="0.0000000_)"/>
  </numFmts>
  <fonts count="17" x14ac:knownFonts="1">
    <font>
      <sz val="12"/>
      <name val="Helv"/>
    </font>
    <font>
      <sz val="12"/>
      <color indexed="12"/>
      <name val="Helv"/>
    </font>
    <font>
      <sz val="12"/>
      <name val="Helv"/>
    </font>
    <font>
      <sz val="12"/>
      <color indexed="10"/>
      <name val="Helv"/>
    </font>
    <font>
      <strike/>
      <sz val="12"/>
      <color indexed="10"/>
      <name val="Helv"/>
    </font>
    <font>
      <sz val="8"/>
      <name val="Helv"/>
    </font>
    <font>
      <sz val="11"/>
      <name val="Helv"/>
    </font>
    <font>
      <sz val="11"/>
      <color indexed="12"/>
      <name val="Helv"/>
    </font>
    <font>
      <sz val="11"/>
      <color indexed="10"/>
      <name val="Helv"/>
    </font>
    <font>
      <strike/>
      <sz val="11"/>
      <color indexed="10"/>
      <name val="Helv"/>
    </font>
    <font>
      <vertAlign val="superscript"/>
      <sz val="11"/>
      <color indexed="10"/>
      <name val="Helv"/>
    </font>
    <font>
      <sz val="12"/>
      <color indexed="10"/>
      <name val="Helv"/>
    </font>
    <font>
      <sz val="20"/>
      <name val="Helv"/>
    </font>
    <font>
      <b/>
      <sz val="14"/>
      <name val="Helv"/>
    </font>
    <font>
      <sz val="12"/>
      <name val="Arial"/>
      <family val="2"/>
    </font>
    <font>
      <b/>
      <sz val="10"/>
      <color rgb="FFFF0000"/>
      <name val="Helv"/>
    </font>
    <font>
      <b/>
      <sz val="11"/>
      <color rgb="FFFF0000"/>
      <name val="Helv"/>
    </font>
  </fonts>
  <fills count="3">
    <fill>
      <patternFill patternType="none"/>
    </fill>
    <fill>
      <patternFill patternType="gray125"/>
    </fill>
    <fill>
      <patternFill patternType="solid">
        <fgColor indexed="65"/>
        <bgColor indexed="8"/>
      </patternFill>
    </fill>
  </fills>
  <borders count="42">
    <border>
      <left/>
      <right/>
      <top/>
      <bottom/>
      <diagonal/>
    </border>
    <border>
      <left style="double">
        <color indexed="8"/>
      </left>
      <right style="thin">
        <color indexed="8"/>
      </right>
      <top style="double">
        <color indexed="8"/>
      </top>
      <bottom/>
      <diagonal/>
    </border>
    <border>
      <left/>
      <right/>
      <top style="double">
        <color indexed="8"/>
      </top>
      <bottom style="thin">
        <color indexed="8"/>
      </bottom>
      <diagonal/>
    </border>
    <border>
      <left/>
      <right/>
      <top style="double">
        <color indexed="8"/>
      </top>
      <bottom/>
      <diagonal/>
    </border>
    <border>
      <left/>
      <right style="double">
        <color indexed="8"/>
      </right>
      <top style="double">
        <color indexed="8"/>
      </top>
      <bottom/>
      <diagonal/>
    </border>
    <border>
      <left style="double">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style="double">
        <color indexed="8"/>
      </right>
      <top style="thin">
        <color indexed="8"/>
      </top>
      <bottom style="thin">
        <color indexed="8"/>
      </bottom>
      <diagonal/>
    </border>
    <border>
      <left style="double">
        <color indexed="8"/>
      </left>
      <right/>
      <top/>
      <bottom/>
      <diagonal/>
    </border>
    <border>
      <left style="double">
        <color indexed="8"/>
      </left>
      <right style="thin">
        <color indexed="8"/>
      </right>
      <top style="thin">
        <color indexed="8"/>
      </top>
      <bottom style="thin">
        <color indexed="8"/>
      </bottom>
      <diagonal/>
    </border>
    <border>
      <left/>
      <right style="thin">
        <color indexed="8"/>
      </right>
      <top/>
      <bottom/>
      <diagonal/>
    </border>
    <border>
      <left/>
      <right style="double">
        <color indexed="8"/>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double">
        <color indexed="8"/>
      </left>
      <right style="thin">
        <color indexed="8"/>
      </right>
      <top style="thin">
        <color indexed="8"/>
      </top>
      <bottom style="double">
        <color indexed="8"/>
      </bottom>
      <diagonal/>
    </border>
    <border>
      <left/>
      <right/>
      <top style="thin">
        <color indexed="8"/>
      </top>
      <bottom style="double">
        <color indexed="8"/>
      </bottom>
      <diagonal/>
    </border>
    <border>
      <left/>
      <right/>
      <top/>
      <bottom style="double">
        <color indexed="8"/>
      </bottom>
      <diagonal/>
    </border>
    <border>
      <left/>
      <right style="double">
        <color indexed="8"/>
      </right>
      <top/>
      <bottom style="double">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double">
        <color indexed="8"/>
      </left>
      <right/>
      <top style="double">
        <color indexed="8"/>
      </top>
      <bottom/>
      <diagonal/>
    </border>
    <border>
      <left style="double">
        <color indexed="8"/>
      </left>
      <right/>
      <top/>
      <bottom style="double">
        <color indexed="8"/>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right/>
      <top/>
      <bottom style="thin">
        <color indexed="64"/>
      </bottom>
      <diagonal/>
    </border>
    <border>
      <left style="thin">
        <color indexed="8"/>
      </left>
      <right style="thin">
        <color indexed="8"/>
      </right>
      <top style="thin">
        <color indexed="8"/>
      </top>
      <bottom style="thin">
        <color indexed="64"/>
      </bottom>
      <diagonal/>
    </border>
    <border>
      <left/>
      <right/>
      <top style="thin">
        <color indexed="64"/>
      </top>
      <bottom style="thin">
        <color indexed="64"/>
      </bottom>
      <diagonal/>
    </border>
    <border>
      <left style="thin">
        <color indexed="8"/>
      </left>
      <right style="thin">
        <color indexed="8"/>
      </right>
      <top style="double">
        <color indexed="8"/>
      </top>
      <bottom/>
      <diagonal/>
    </border>
    <border>
      <left style="thin">
        <color indexed="8"/>
      </left>
      <right style="double">
        <color indexed="8"/>
      </right>
      <top style="double">
        <color indexed="8"/>
      </top>
      <bottom/>
      <diagonal/>
    </border>
    <border>
      <left style="double">
        <color indexed="8"/>
      </left>
      <right style="thin">
        <color indexed="8"/>
      </right>
      <top/>
      <bottom/>
      <diagonal/>
    </border>
    <border>
      <left style="thin">
        <color indexed="8"/>
      </left>
      <right style="double">
        <color indexed="8"/>
      </right>
      <top/>
      <bottom/>
      <diagonal/>
    </border>
    <border>
      <left style="double">
        <color indexed="8"/>
      </left>
      <right style="thin">
        <color indexed="8"/>
      </right>
      <top/>
      <bottom style="double">
        <color indexed="8"/>
      </bottom>
      <diagonal/>
    </border>
    <border>
      <left style="thin">
        <color indexed="8"/>
      </left>
      <right style="thin">
        <color indexed="8"/>
      </right>
      <top/>
      <bottom style="double">
        <color indexed="8"/>
      </bottom>
      <diagonal/>
    </border>
    <border>
      <left style="thin">
        <color indexed="8"/>
      </left>
      <right style="double">
        <color indexed="8"/>
      </right>
      <top/>
      <bottom style="double">
        <color indexed="8"/>
      </bottom>
      <diagonal/>
    </border>
    <border>
      <left style="double">
        <color indexed="8"/>
      </left>
      <right style="thin">
        <color indexed="8"/>
      </right>
      <top style="double">
        <color indexed="8"/>
      </top>
      <bottom style="double">
        <color indexed="8"/>
      </bottom>
      <diagonal/>
    </border>
    <border>
      <left style="thin">
        <color indexed="8"/>
      </left>
      <right style="thin">
        <color indexed="8"/>
      </right>
      <top style="double">
        <color indexed="8"/>
      </top>
      <bottom style="double">
        <color indexed="8"/>
      </bottom>
      <diagonal/>
    </border>
    <border>
      <left style="thin">
        <color indexed="8"/>
      </left>
      <right style="double">
        <color indexed="8"/>
      </right>
      <top style="double">
        <color indexed="8"/>
      </top>
      <bottom style="double">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4" fillId="0" borderId="0"/>
  </cellStyleXfs>
  <cellXfs count="239">
    <xf numFmtId="0" fontId="0" fillId="0" borderId="0" xfId="0"/>
    <xf numFmtId="0" fontId="1" fillId="0" borderId="0" xfId="0" applyFont="1" applyProtection="1">
      <protection locked="0"/>
    </xf>
    <xf numFmtId="0" fontId="0" fillId="0" borderId="0" xfId="0" applyAlignment="1" applyProtection="1">
      <alignment horizontal="left"/>
    </xf>
    <xf numFmtId="0" fontId="0" fillId="0" borderId="1" xfId="0" applyBorder="1" applyAlignment="1" applyProtection="1">
      <alignment horizontal="left"/>
    </xf>
    <xf numFmtId="0" fontId="1" fillId="0" borderId="2" xfId="0" applyFont="1" applyBorder="1" applyProtection="1">
      <protection locked="0"/>
    </xf>
    <xf numFmtId="0" fontId="1" fillId="0" borderId="3" xfId="0" applyFont="1" applyBorder="1" applyProtection="1">
      <protection locked="0"/>
    </xf>
    <xf numFmtId="0" fontId="1" fillId="0" borderId="4" xfId="0" applyFont="1" applyBorder="1" applyProtection="1">
      <protection locked="0"/>
    </xf>
    <xf numFmtId="0" fontId="0" fillId="0" borderId="5" xfId="0" applyBorder="1" applyAlignment="1" applyProtection="1">
      <alignment horizontal="left"/>
    </xf>
    <xf numFmtId="0" fontId="0" fillId="0" borderId="6" xfId="0" applyBorder="1"/>
    <xf numFmtId="0" fontId="1" fillId="0" borderId="7" xfId="0" applyFont="1" applyBorder="1" applyProtection="1">
      <protection locked="0"/>
    </xf>
    <xf numFmtId="0" fontId="1" fillId="0" borderId="8" xfId="0" applyFont="1" applyBorder="1" applyProtection="1">
      <protection locked="0"/>
    </xf>
    <xf numFmtId="0" fontId="0" fillId="0" borderId="9" xfId="0" applyBorder="1" applyAlignment="1" applyProtection="1">
      <alignment horizontal="left"/>
    </xf>
    <xf numFmtId="0" fontId="0" fillId="0" borderId="10" xfId="0" applyBorder="1" applyAlignment="1" applyProtection="1">
      <alignment horizontal="left"/>
    </xf>
    <xf numFmtId="0" fontId="1" fillId="0" borderId="6" xfId="0" applyFont="1" applyBorder="1" applyProtection="1">
      <protection locked="0"/>
    </xf>
    <xf numFmtId="0" fontId="0" fillId="0" borderId="11" xfId="0" applyBorder="1" applyAlignment="1" applyProtection="1">
      <alignment horizontal="left"/>
    </xf>
    <xf numFmtId="0" fontId="1" fillId="0" borderId="12" xfId="0" applyFont="1" applyBorder="1" applyProtection="1">
      <protection locked="0"/>
    </xf>
    <xf numFmtId="0" fontId="1" fillId="0" borderId="13" xfId="0" applyFont="1" applyBorder="1" applyProtection="1">
      <protection locked="0"/>
    </xf>
    <xf numFmtId="0" fontId="0" fillId="0" borderId="14" xfId="0" applyBorder="1" applyAlignment="1" applyProtection="1">
      <alignment horizontal="left"/>
    </xf>
    <xf numFmtId="0" fontId="0" fillId="0" borderId="15" xfId="0" applyBorder="1" applyAlignment="1" applyProtection="1">
      <alignment horizontal="left"/>
    </xf>
    <xf numFmtId="0" fontId="1" fillId="0" borderId="16" xfId="0" applyFont="1" applyBorder="1" applyProtection="1">
      <protection locked="0"/>
    </xf>
    <xf numFmtId="0" fontId="1" fillId="0" borderId="17" xfId="0" applyFont="1" applyBorder="1" applyProtection="1">
      <protection locked="0"/>
    </xf>
    <xf numFmtId="0" fontId="1" fillId="0" borderId="18" xfId="0" applyFont="1" applyBorder="1" applyProtection="1">
      <protection locked="0"/>
    </xf>
    <xf numFmtId="0" fontId="0" fillId="0" borderId="0" xfId="0" applyAlignment="1" applyProtection="1">
      <alignment horizontal="center"/>
    </xf>
    <xf numFmtId="0" fontId="1" fillId="0" borderId="19" xfId="0" applyFont="1" applyBorder="1" applyProtection="1">
      <protection locked="0"/>
    </xf>
    <xf numFmtId="0" fontId="1" fillId="0" borderId="14" xfId="0" applyFont="1" applyBorder="1" applyProtection="1">
      <protection locked="0"/>
    </xf>
    <xf numFmtId="164" fontId="0" fillId="0" borderId="0" xfId="0" applyNumberFormat="1" applyProtection="1"/>
    <xf numFmtId="165" fontId="0" fillId="0" borderId="0" xfId="0" applyNumberFormat="1" applyProtection="1"/>
    <xf numFmtId="166" fontId="0" fillId="0" borderId="0" xfId="0" applyNumberFormat="1" applyProtection="1"/>
    <xf numFmtId="0" fontId="1" fillId="0" borderId="20" xfId="0" applyFont="1" applyBorder="1" applyProtection="1">
      <protection locked="0"/>
    </xf>
    <xf numFmtId="0" fontId="1" fillId="0" borderId="21" xfId="0" applyFont="1" applyBorder="1" applyProtection="1">
      <protection locked="0"/>
    </xf>
    <xf numFmtId="0" fontId="0" fillId="0" borderId="22" xfId="0" applyBorder="1"/>
    <xf numFmtId="0" fontId="0" fillId="0" borderId="3" xfId="0" applyBorder="1"/>
    <xf numFmtId="0" fontId="0" fillId="0" borderId="9" xfId="0" applyBorder="1"/>
    <xf numFmtId="0" fontId="0" fillId="0" borderId="12" xfId="0" applyBorder="1" applyAlignment="1" applyProtection="1">
      <alignment horizontal="center"/>
    </xf>
    <xf numFmtId="0" fontId="0" fillId="0" borderId="9" xfId="0" applyBorder="1" applyAlignment="1" applyProtection="1">
      <alignment horizontal="center"/>
    </xf>
    <xf numFmtId="0" fontId="0" fillId="0" borderId="23" xfId="0" applyBorder="1"/>
    <xf numFmtId="0" fontId="0" fillId="0" borderId="17" xfId="0" applyBorder="1"/>
    <xf numFmtId="0" fontId="0" fillId="0" borderId="23" xfId="0" applyBorder="1" applyAlignment="1" applyProtection="1">
      <alignment horizontal="center"/>
    </xf>
    <xf numFmtId="0" fontId="0" fillId="0" borderId="18" xfId="0" applyBorder="1" applyAlignment="1" applyProtection="1">
      <alignment horizontal="center"/>
    </xf>
    <xf numFmtId="0" fontId="0" fillId="0" borderId="17" xfId="0" applyBorder="1" applyAlignment="1" applyProtection="1">
      <alignment horizontal="center"/>
    </xf>
    <xf numFmtId="0" fontId="0" fillId="0" borderId="24" xfId="0" applyBorder="1" applyAlignment="1" applyProtection="1">
      <alignment horizontal="left"/>
    </xf>
    <xf numFmtId="0" fontId="0" fillId="0" borderId="25" xfId="0" applyBorder="1"/>
    <xf numFmtId="167" fontId="0" fillId="0" borderId="0" xfId="0" applyNumberFormat="1" applyProtection="1"/>
    <xf numFmtId="0" fontId="2" fillId="0" borderId="0" xfId="0" applyFont="1"/>
    <xf numFmtId="0" fontId="0" fillId="0" borderId="0" xfId="0" applyNumberFormat="1"/>
    <xf numFmtId="169" fontId="0" fillId="0" borderId="0" xfId="0" applyNumberFormat="1"/>
    <xf numFmtId="168" fontId="0" fillId="0" borderId="0" xfId="0" applyNumberFormat="1"/>
    <xf numFmtId="0" fontId="0" fillId="0" borderId="19" xfId="0" applyNumberFormat="1" applyBorder="1"/>
    <xf numFmtId="0" fontId="0" fillId="0" borderId="14" xfId="0" applyNumberFormat="1" applyBorder="1"/>
    <xf numFmtId="0" fontId="0" fillId="0" borderId="14" xfId="0" applyNumberFormat="1" applyBorder="1" applyAlignment="1">
      <alignment horizontal="right"/>
    </xf>
    <xf numFmtId="0" fontId="0" fillId="0" borderId="21" xfId="0" applyNumberFormat="1" applyBorder="1"/>
    <xf numFmtId="0" fontId="1" fillId="0" borderId="0" xfId="0" applyFont="1" applyBorder="1" applyProtection="1">
      <protection locked="0"/>
    </xf>
    <xf numFmtId="0" fontId="0" fillId="0" borderId="0" xfId="0" applyNumberFormat="1" applyBorder="1" applyAlignment="1">
      <alignment horizontal="right"/>
    </xf>
    <xf numFmtId="0" fontId="3" fillId="0" borderId="0" xfId="0" applyFont="1" applyAlignment="1" applyProtection="1">
      <alignment horizontal="left"/>
    </xf>
    <xf numFmtId="0" fontId="4" fillId="0" borderId="0" xfId="0" applyFont="1" applyAlignment="1" applyProtection="1">
      <alignment horizontal="left"/>
    </xf>
    <xf numFmtId="0" fontId="0" fillId="0" borderId="20" xfId="0" applyNumberFormat="1" applyBorder="1"/>
    <xf numFmtId="0" fontId="0" fillId="0" borderId="26" xfId="0" applyNumberFormat="1" applyBorder="1"/>
    <xf numFmtId="0" fontId="6" fillId="0" borderId="0" xfId="0" applyFont="1"/>
    <xf numFmtId="0" fontId="6" fillId="0" borderId="0" xfId="0" applyFont="1" applyAlignment="1" applyProtection="1">
      <alignment horizontal="left"/>
    </xf>
    <xf numFmtId="0" fontId="7" fillId="0" borderId="0" xfId="0" applyFont="1" applyProtection="1">
      <protection locked="0"/>
    </xf>
    <xf numFmtId="0" fontId="6" fillId="0" borderId="1" xfId="0" applyFont="1" applyBorder="1" applyAlignment="1" applyProtection="1">
      <alignment horizontal="left"/>
    </xf>
    <xf numFmtId="0" fontId="7" fillId="0" borderId="2" xfId="0" applyFont="1" applyBorder="1" applyProtection="1">
      <protection locked="0"/>
    </xf>
    <xf numFmtId="0" fontId="7" fillId="0" borderId="3" xfId="0" applyFont="1" applyBorder="1" applyProtection="1">
      <protection locked="0"/>
    </xf>
    <xf numFmtId="0" fontId="7" fillId="0" borderId="4" xfId="0" applyFont="1" applyBorder="1" applyProtection="1">
      <protection locked="0"/>
    </xf>
    <xf numFmtId="0" fontId="6" fillId="0" borderId="5" xfId="0" applyFont="1" applyBorder="1" applyAlignment="1" applyProtection="1">
      <alignment horizontal="left"/>
    </xf>
    <xf numFmtId="0" fontId="6" fillId="0" borderId="6" xfId="0" applyFont="1" applyBorder="1"/>
    <xf numFmtId="0" fontId="7" fillId="0" borderId="7" xfId="0" applyFont="1" applyBorder="1" applyProtection="1">
      <protection locked="0"/>
    </xf>
    <xf numFmtId="0" fontId="7" fillId="0" borderId="8" xfId="0" applyFont="1" applyBorder="1" applyProtection="1">
      <protection locked="0"/>
    </xf>
    <xf numFmtId="0" fontId="8" fillId="0" borderId="0" xfId="0" applyFont="1" applyAlignment="1" applyProtection="1">
      <alignment horizontal="left"/>
    </xf>
    <xf numFmtId="0" fontId="6" fillId="0" borderId="9" xfId="0" applyFont="1" applyBorder="1" applyAlignment="1" applyProtection="1">
      <alignment horizontal="left"/>
    </xf>
    <xf numFmtId="0" fontId="6" fillId="0" borderId="10" xfId="0" applyFont="1" applyBorder="1" applyAlignment="1" applyProtection="1">
      <alignment horizontal="left"/>
    </xf>
    <xf numFmtId="0" fontId="6" fillId="0" borderId="11" xfId="0" applyFont="1" applyBorder="1" applyAlignment="1" applyProtection="1">
      <alignment horizontal="left"/>
    </xf>
    <xf numFmtId="0" fontId="7" fillId="0" borderId="12" xfId="0" applyFont="1" applyBorder="1" applyProtection="1">
      <protection locked="0"/>
    </xf>
    <xf numFmtId="0" fontId="9" fillId="0" borderId="0" xfId="0" applyFont="1" applyAlignment="1" applyProtection="1">
      <alignment horizontal="left"/>
    </xf>
    <xf numFmtId="0" fontId="7" fillId="0" borderId="13" xfId="0" applyFont="1" applyBorder="1" applyProtection="1">
      <protection locked="0"/>
    </xf>
    <xf numFmtId="0" fontId="6" fillId="0" borderId="14" xfId="0" applyFont="1" applyBorder="1" applyAlignment="1" applyProtection="1">
      <alignment horizontal="left"/>
    </xf>
    <xf numFmtId="0" fontId="6" fillId="0" borderId="15" xfId="0" applyFont="1" applyBorder="1" applyAlignment="1" applyProtection="1">
      <alignment horizontal="left"/>
    </xf>
    <xf numFmtId="0" fontId="7" fillId="0" borderId="16" xfId="0" applyFont="1" applyBorder="1" applyProtection="1">
      <protection locked="0"/>
    </xf>
    <xf numFmtId="0" fontId="7" fillId="0" borderId="17" xfId="0" applyFont="1" applyBorder="1" applyProtection="1">
      <protection locked="0"/>
    </xf>
    <xf numFmtId="0" fontId="7" fillId="0" borderId="18" xfId="0" applyFont="1" applyBorder="1" applyProtection="1">
      <protection locked="0"/>
    </xf>
    <xf numFmtId="0" fontId="6" fillId="0" borderId="0" xfId="0" applyFont="1" applyAlignment="1" applyProtection="1">
      <alignment horizontal="center"/>
    </xf>
    <xf numFmtId="0" fontId="7" fillId="0" borderId="19" xfId="0" applyFont="1" applyBorder="1" applyProtection="1">
      <protection locked="0"/>
    </xf>
    <xf numFmtId="0" fontId="7" fillId="0" borderId="14" xfId="0" applyFont="1" applyBorder="1" applyProtection="1">
      <protection locked="0"/>
    </xf>
    <xf numFmtId="164" fontId="6" fillId="0" borderId="0" xfId="0" applyNumberFormat="1" applyFont="1" applyProtection="1"/>
    <xf numFmtId="165" fontId="6" fillId="0" borderId="0" xfId="0" applyNumberFormat="1" applyFont="1" applyProtection="1"/>
    <xf numFmtId="0" fontId="7" fillId="0" borderId="27" xfId="0" applyFont="1" applyBorder="1" applyProtection="1">
      <protection locked="0"/>
    </xf>
    <xf numFmtId="0" fontId="7" fillId="0" borderId="21" xfId="0" applyFont="1" applyBorder="1" applyProtection="1">
      <protection locked="0"/>
    </xf>
    <xf numFmtId="0" fontId="7" fillId="0" borderId="0" xfId="0" applyFont="1" applyBorder="1" applyProtection="1">
      <protection locked="0"/>
    </xf>
    <xf numFmtId="0" fontId="7" fillId="0" borderId="28" xfId="0" applyFont="1" applyBorder="1" applyProtection="1">
      <protection locked="0"/>
    </xf>
    <xf numFmtId="0" fontId="7" fillId="0" borderId="20" xfId="0" applyFont="1" applyBorder="1" applyProtection="1">
      <protection locked="0"/>
    </xf>
    <xf numFmtId="0" fontId="6" fillId="0" borderId="0" xfId="0" applyNumberFormat="1" applyFont="1"/>
    <xf numFmtId="0" fontId="6" fillId="0" borderId="19" xfId="0" applyNumberFormat="1" applyFont="1" applyBorder="1"/>
    <xf numFmtId="168" fontId="6" fillId="0" borderId="0" xfId="0" applyNumberFormat="1" applyFont="1"/>
    <xf numFmtId="0" fontId="6" fillId="0" borderId="14" xfId="0" applyNumberFormat="1" applyFont="1" applyBorder="1" applyAlignment="1">
      <alignment horizontal="right"/>
    </xf>
    <xf numFmtId="0" fontId="6" fillId="0" borderId="0" xfId="0" applyNumberFormat="1" applyFont="1" applyBorder="1" applyAlignment="1">
      <alignment horizontal="right"/>
    </xf>
    <xf numFmtId="0" fontId="6" fillId="0" borderId="22" xfId="0" applyFont="1" applyBorder="1"/>
    <xf numFmtId="0" fontId="6" fillId="0" borderId="3" xfId="0" applyFont="1" applyBorder="1"/>
    <xf numFmtId="0" fontId="6" fillId="0" borderId="9" xfId="0" applyFont="1" applyBorder="1"/>
    <xf numFmtId="0" fontId="6" fillId="0" borderId="9" xfId="0" applyFont="1" applyBorder="1" applyAlignment="1" applyProtection="1">
      <alignment horizontal="center"/>
    </xf>
    <xf numFmtId="0" fontId="6" fillId="0" borderId="12" xfId="0" applyFont="1" applyBorder="1" applyAlignment="1" applyProtection="1">
      <alignment horizontal="center"/>
    </xf>
    <xf numFmtId="0" fontId="6" fillId="0" borderId="23" xfId="0" applyFont="1" applyBorder="1"/>
    <xf numFmtId="0" fontId="6" fillId="0" borderId="17" xfId="0" applyFont="1" applyBorder="1"/>
    <xf numFmtId="0" fontId="6" fillId="0" borderId="23" xfId="0" applyFont="1" applyBorder="1" applyAlignment="1" applyProtection="1">
      <alignment horizontal="center"/>
    </xf>
    <xf numFmtId="0" fontId="6" fillId="0" borderId="18" xfId="0" applyFont="1" applyBorder="1" applyAlignment="1" applyProtection="1">
      <alignment horizontal="center"/>
    </xf>
    <xf numFmtId="0" fontId="6" fillId="0" borderId="17" xfId="0" applyFont="1" applyBorder="1" applyAlignment="1" applyProtection="1">
      <alignment horizontal="center"/>
    </xf>
    <xf numFmtId="0" fontId="6" fillId="0" borderId="24" xfId="0" applyFont="1" applyBorder="1" applyAlignment="1" applyProtection="1">
      <alignment horizontal="left"/>
    </xf>
    <xf numFmtId="0" fontId="6" fillId="0" borderId="25" xfId="0" applyFont="1" applyBorder="1"/>
    <xf numFmtId="167" fontId="6" fillId="0" borderId="0" xfId="0" applyNumberFormat="1" applyFont="1" applyProtection="1"/>
    <xf numFmtId="0" fontId="8" fillId="0" borderId="0" xfId="0" applyFont="1"/>
    <xf numFmtId="170" fontId="6" fillId="0" borderId="0" xfId="0" applyNumberFormat="1" applyFont="1"/>
    <xf numFmtId="170" fontId="6" fillId="0" borderId="0" xfId="0" applyNumberFormat="1" applyFont="1" applyProtection="1"/>
    <xf numFmtId="170" fontId="6" fillId="0" borderId="3" xfId="0" applyNumberFormat="1" applyFont="1" applyBorder="1"/>
    <xf numFmtId="170" fontId="6" fillId="0" borderId="17" xfId="0" applyNumberFormat="1" applyFont="1" applyBorder="1"/>
    <xf numFmtId="0" fontId="0" fillId="0" borderId="0" xfId="0" applyFont="1" applyAlignment="1" applyProtection="1">
      <alignment horizontal="left"/>
    </xf>
    <xf numFmtId="0" fontId="0" fillId="0" borderId="0" xfId="0" applyAlignment="1">
      <alignment horizontal="center"/>
    </xf>
    <xf numFmtId="0" fontId="0" fillId="0" borderId="0" xfId="0" applyBorder="1" applyAlignment="1" applyProtection="1">
      <alignment horizontal="center"/>
    </xf>
    <xf numFmtId="0" fontId="0" fillId="2" borderId="0" xfId="0" applyFill="1" applyBorder="1"/>
    <xf numFmtId="166" fontId="0" fillId="0" borderId="0" xfId="0" applyNumberFormat="1" applyFill="1" applyProtection="1"/>
    <xf numFmtId="166" fontId="11" fillId="0" borderId="0" xfId="0" applyNumberFormat="1" applyFont="1" applyProtection="1"/>
    <xf numFmtId="170" fontId="6" fillId="0" borderId="0" xfId="0" applyNumberFormat="1" applyFont="1" applyBorder="1"/>
    <xf numFmtId="0" fontId="6" fillId="0" borderId="0" xfId="0" applyFont="1" applyBorder="1" applyAlignment="1" applyProtection="1">
      <alignment horizontal="center"/>
    </xf>
    <xf numFmtId="0" fontId="7" fillId="0" borderId="26" xfId="0" applyFont="1" applyBorder="1" applyProtection="1">
      <protection locked="0"/>
    </xf>
    <xf numFmtId="0" fontId="6" fillId="2" borderId="0" xfId="0" applyFont="1" applyFill="1" applyBorder="1"/>
    <xf numFmtId="0" fontId="7" fillId="0" borderId="6" xfId="0" applyFont="1" applyBorder="1" applyProtection="1">
      <protection locked="0"/>
    </xf>
    <xf numFmtId="164" fontId="0" fillId="0" borderId="1" xfId="0" applyNumberFormat="1" applyBorder="1" applyProtection="1"/>
    <xf numFmtId="164" fontId="0" fillId="0" borderId="29" xfId="0" applyNumberFormat="1" applyBorder="1" applyProtection="1"/>
    <xf numFmtId="164" fontId="0" fillId="0" borderId="30" xfId="0" applyNumberFormat="1" applyBorder="1" applyProtection="1"/>
    <xf numFmtId="164" fontId="0" fillId="0" borderId="31" xfId="0" applyNumberFormat="1" applyBorder="1" applyProtection="1"/>
    <xf numFmtId="164" fontId="0" fillId="0" borderId="20" xfId="0" applyNumberFormat="1" applyBorder="1" applyProtection="1"/>
    <xf numFmtId="164" fontId="0" fillId="0" borderId="32" xfId="0" applyNumberFormat="1" applyBorder="1" applyProtection="1"/>
    <xf numFmtId="164" fontId="0" fillId="0" borderId="33" xfId="0" applyNumberFormat="1" applyBorder="1" applyProtection="1"/>
    <xf numFmtId="164" fontId="0" fillId="0" borderId="34" xfId="0" applyNumberFormat="1" applyBorder="1" applyProtection="1"/>
    <xf numFmtId="164" fontId="0" fillId="0" borderId="35" xfId="0" applyNumberFormat="1" applyBorder="1" applyProtection="1"/>
    <xf numFmtId="164" fontId="0" fillId="0" borderId="36" xfId="0" applyNumberFormat="1" applyBorder="1" applyProtection="1"/>
    <xf numFmtId="164" fontId="0" fillId="0" borderId="37" xfId="0" applyNumberFormat="1" applyBorder="1" applyProtection="1"/>
    <xf numFmtId="164" fontId="0" fillId="0" borderId="38" xfId="0" applyNumberFormat="1" applyBorder="1" applyProtection="1"/>
    <xf numFmtId="170" fontId="6" fillId="0" borderId="12" xfId="0" applyNumberFormat="1" applyFont="1" applyBorder="1"/>
    <xf numFmtId="164" fontId="6" fillId="0" borderId="1" xfId="0" applyNumberFormat="1" applyFont="1" applyBorder="1" applyProtection="1"/>
    <xf numFmtId="164" fontId="6" fillId="0" borderId="30" xfId="0" applyNumberFormat="1" applyFont="1" applyBorder="1" applyProtection="1"/>
    <xf numFmtId="164" fontId="6" fillId="0" borderId="31" xfId="0" applyNumberFormat="1" applyFont="1" applyBorder="1" applyProtection="1"/>
    <xf numFmtId="164" fontId="6" fillId="0" borderId="32" xfId="0" applyNumberFormat="1" applyFont="1" applyBorder="1" applyProtection="1"/>
    <xf numFmtId="164" fontId="6" fillId="0" borderId="33" xfId="0" applyNumberFormat="1" applyFont="1" applyBorder="1" applyProtection="1"/>
    <xf numFmtId="164" fontId="6" fillId="0" borderId="35" xfId="0" applyNumberFormat="1" applyFont="1" applyBorder="1" applyProtection="1"/>
    <xf numFmtId="164" fontId="6" fillId="0" borderId="29" xfId="0" applyNumberFormat="1" applyFont="1" applyBorder="1" applyProtection="1"/>
    <xf numFmtId="164" fontId="6" fillId="0" borderId="20" xfId="0" applyNumberFormat="1" applyFont="1" applyBorder="1" applyProtection="1"/>
    <xf numFmtId="164" fontId="6" fillId="0" borderId="34" xfId="0" applyNumberFormat="1" applyFont="1" applyBorder="1" applyProtection="1"/>
    <xf numFmtId="164" fontId="6" fillId="0" borderId="36" xfId="0" applyNumberFormat="1" applyFont="1" applyBorder="1" applyProtection="1"/>
    <xf numFmtId="164" fontId="6" fillId="0" borderId="37" xfId="0" applyNumberFormat="1" applyFont="1" applyBorder="1" applyProtection="1"/>
    <xf numFmtId="164" fontId="6" fillId="0" borderId="38" xfId="0" applyNumberFormat="1" applyFont="1" applyBorder="1" applyProtection="1"/>
    <xf numFmtId="164" fontId="0" fillId="0" borderId="0" xfId="0" applyNumberFormat="1"/>
    <xf numFmtId="169" fontId="6" fillId="0" borderId="0" xfId="0" applyNumberFormat="1" applyFont="1" applyProtection="1"/>
    <xf numFmtId="166" fontId="6" fillId="0" borderId="0" xfId="0" applyNumberFormat="1" applyFont="1" applyFill="1" applyProtection="1"/>
    <xf numFmtId="166" fontId="6" fillId="0" borderId="0" xfId="0" applyNumberFormat="1" applyFont="1" applyProtection="1"/>
    <xf numFmtId="169" fontId="6" fillId="0" borderId="0" xfId="0" applyNumberFormat="1" applyFont="1"/>
    <xf numFmtId="169" fontId="0" fillId="0" borderId="0" xfId="0" applyNumberFormat="1" applyFill="1"/>
    <xf numFmtId="166" fontId="0" fillId="0" borderId="0" xfId="0" applyNumberFormat="1" applyFont="1" applyProtection="1"/>
    <xf numFmtId="169" fontId="0" fillId="0" borderId="0" xfId="0" applyNumberFormat="1" applyFont="1" applyProtection="1"/>
    <xf numFmtId="169" fontId="0" fillId="0" borderId="0" xfId="0" applyNumberFormat="1" applyFont="1" applyAlignment="1" applyProtection="1">
      <alignment horizontal="right"/>
    </xf>
    <xf numFmtId="166" fontId="0" fillId="0" borderId="0" xfId="0" applyNumberFormat="1" applyFont="1" applyAlignment="1" applyProtection="1">
      <alignment horizontal="right"/>
    </xf>
    <xf numFmtId="172" fontId="0" fillId="0" borderId="0" xfId="0" applyNumberFormat="1" applyFont="1" applyProtection="1"/>
    <xf numFmtId="165" fontId="6" fillId="0" borderId="0" xfId="0" applyNumberFormat="1" applyFont="1" applyFill="1" applyProtection="1"/>
    <xf numFmtId="0" fontId="0" fillId="0" borderId="0" xfId="0" applyFill="1"/>
    <xf numFmtId="170" fontId="6" fillId="0" borderId="0" xfId="0" applyNumberFormat="1" applyFont="1" applyFill="1"/>
    <xf numFmtId="171" fontId="6" fillId="0" borderId="0" xfId="0" applyNumberFormat="1" applyFont="1" applyProtection="1"/>
    <xf numFmtId="171" fontId="6" fillId="0" borderId="0" xfId="0" applyNumberFormat="1" applyFont="1" applyFill="1" applyProtection="1"/>
    <xf numFmtId="171" fontId="0" fillId="0" borderId="0" xfId="0" applyNumberFormat="1" applyFont="1" applyProtection="1"/>
    <xf numFmtId="171" fontId="0" fillId="0" borderId="0" xfId="0" applyNumberFormat="1" applyFont="1" applyFill="1" applyProtection="1"/>
    <xf numFmtId="169" fontId="0" fillId="0" borderId="0" xfId="0" applyNumberFormat="1" applyFont="1" applyFill="1" applyProtection="1"/>
    <xf numFmtId="0" fontId="16" fillId="0" borderId="40" xfId="0" applyFont="1" applyBorder="1" applyAlignment="1">
      <alignment horizontal="center"/>
    </xf>
    <xf numFmtId="0" fontId="16" fillId="0" borderId="41" xfId="0" applyFont="1" applyBorder="1" applyAlignment="1">
      <alignment horizontal="center"/>
    </xf>
    <xf numFmtId="0" fontId="6" fillId="0" borderId="0" xfId="0" applyFont="1" applyAlignment="1">
      <alignment wrapText="1"/>
    </xf>
    <xf numFmtId="0" fontId="13" fillId="0" borderId="39" xfId="0" applyFont="1" applyBorder="1" applyAlignment="1" applyProtection="1">
      <alignment horizontal="center"/>
    </xf>
    <xf numFmtId="0" fontId="6" fillId="0" borderId="0" xfId="0" applyFont="1" applyAlignment="1" applyProtection="1">
      <alignment horizontal="left"/>
    </xf>
    <xf numFmtId="0" fontId="6" fillId="0" borderId="0" xfId="0" applyFont="1" applyAlignment="1" applyProtection="1">
      <alignment horizontal="left" wrapText="1"/>
    </xf>
    <xf numFmtId="0" fontId="0" fillId="0" borderId="22" xfId="0" quotePrefix="1" applyBorder="1" applyAlignment="1">
      <alignment horizontal="center"/>
    </xf>
    <xf numFmtId="0" fontId="0" fillId="0" borderId="3" xfId="0" quotePrefix="1" applyBorder="1" applyAlignment="1">
      <alignment horizontal="center"/>
    </xf>
    <xf numFmtId="0" fontId="0" fillId="0" borderId="4" xfId="0" quotePrefix="1" applyBorder="1" applyAlignment="1">
      <alignment horizontal="center"/>
    </xf>
    <xf numFmtId="3" fontId="0" fillId="0" borderId="9" xfId="0" quotePrefix="1" applyNumberFormat="1" applyBorder="1" applyAlignment="1" applyProtection="1">
      <alignment horizontal="center"/>
    </xf>
    <xf numFmtId="3" fontId="0" fillId="0" borderId="0" xfId="0" quotePrefix="1" applyNumberFormat="1" applyBorder="1" applyAlignment="1" applyProtection="1">
      <alignment horizontal="center"/>
    </xf>
    <xf numFmtId="3" fontId="0" fillId="0" borderId="12" xfId="0" quotePrefix="1" applyNumberFormat="1" applyBorder="1" applyAlignment="1" applyProtection="1">
      <alignment horizontal="center"/>
    </xf>
    <xf numFmtId="0" fontId="0" fillId="0" borderId="0" xfId="0" quotePrefix="1" applyAlignment="1">
      <alignment horizontal="center"/>
    </xf>
    <xf numFmtId="0" fontId="0" fillId="0" borderId="0" xfId="0" applyAlignment="1" applyProtection="1">
      <alignment horizontal="center"/>
    </xf>
    <xf numFmtId="0" fontId="0" fillId="0" borderId="0" xfId="0" quotePrefix="1" applyAlignment="1" applyProtection="1">
      <alignment horizontal="center"/>
    </xf>
    <xf numFmtId="3" fontId="0" fillId="0" borderId="0" xfId="0" quotePrefix="1" applyNumberFormat="1" applyAlignment="1" applyProtection="1">
      <alignment horizontal="center"/>
    </xf>
    <xf numFmtId="0" fontId="0" fillId="0" borderId="22" xfId="0" quotePrefix="1" applyBorder="1" applyAlignment="1" applyProtection="1">
      <alignment horizontal="center"/>
    </xf>
    <xf numFmtId="0" fontId="0" fillId="0" borderId="3" xfId="0" quotePrefix="1" applyBorder="1" applyAlignment="1" applyProtection="1">
      <alignment horizontal="center"/>
    </xf>
    <xf numFmtId="0" fontId="0" fillId="0" borderId="4" xfId="0" quotePrefix="1" applyBorder="1" applyAlignment="1" applyProtection="1">
      <alignment horizontal="center"/>
    </xf>
    <xf numFmtId="0" fontId="0" fillId="0" borderId="9" xfId="0" quotePrefix="1" applyBorder="1" applyAlignment="1" applyProtection="1">
      <alignment horizontal="center"/>
    </xf>
    <xf numFmtId="0" fontId="0" fillId="0" borderId="0" xfId="0" quotePrefix="1" applyBorder="1" applyAlignment="1" applyProtection="1">
      <alignment horizontal="center"/>
    </xf>
    <xf numFmtId="0" fontId="0" fillId="0" borderId="12" xfId="0" quotePrefix="1" applyBorder="1" applyAlignment="1" applyProtection="1">
      <alignment horizontal="center"/>
    </xf>
    <xf numFmtId="0" fontId="0" fillId="2" borderId="2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0" fillId="2" borderId="9" xfId="0" applyFill="1" applyBorder="1" applyAlignment="1" applyProtection="1">
      <alignment horizontal="center"/>
    </xf>
    <xf numFmtId="0" fontId="0" fillId="2" borderId="0" xfId="0" applyFill="1" applyBorder="1" applyAlignment="1" applyProtection="1">
      <alignment horizontal="center"/>
    </xf>
    <xf numFmtId="0" fontId="0" fillId="2" borderId="12" xfId="0" applyFill="1" applyBorder="1" applyAlignment="1" applyProtection="1">
      <alignment horizontal="center"/>
    </xf>
    <xf numFmtId="15" fontId="0" fillId="2" borderId="9" xfId="0" quotePrefix="1" applyNumberFormat="1" applyFont="1" applyFill="1" applyBorder="1" applyAlignment="1" applyProtection="1">
      <alignment horizontal="center"/>
    </xf>
    <xf numFmtId="15" fontId="0" fillId="2" borderId="0" xfId="0" applyNumberFormat="1" applyFont="1" applyFill="1" applyBorder="1" applyAlignment="1" applyProtection="1">
      <alignment horizontal="center"/>
    </xf>
    <xf numFmtId="15" fontId="0" fillId="2" borderId="12" xfId="0" applyNumberFormat="1" applyFont="1" applyFill="1" applyBorder="1" applyAlignment="1" applyProtection="1">
      <alignment horizontal="center"/>
    </xf>
    <xf numFmtId="0" fontId="0" fillId="2" borderId="0" xfId="0" applyFill="1" applyAlignment="1" applyProtection="1">
      <alignment horizontal="center"/>
    </xf>
    <xf numFmtId="0" fontId="0" fillId="2" borderId="23" xfId="0" applyFill="1" applyBorder="1" applyAlignment="1">
      <alignment horizontal="center"/>
    </xf>
    <xf numFmtId="0" fontId="0" fillId="2" borderId="17" xfId="0" applyFill="1" applyBorder="1" applyAlignment="1">
      <alignment horizontal="center"/>
    </xf>
    <xf numFmtId="0" fontId="0" fillId="2" borderId="18" xfId="0" applyFill="1" applyBorder="1" applyAlignment="1">
      <alignment horizontal="center"/>
    </xf>
    <xf numFmtId="0" fontId="0" fillId="0" borderId="0" xfId="0" applyAlignment="1">
      <alignment horizontal="center"/>
    </xf>
    <xf numFmtId="0" fontId="12" fillId="0" borderId="0" xfId="0" applyFont="1" applyAlignment="1" applyProtection="1">
      <alignment horizontal="center"/>
    </xf>
    <xf numFmtId="0" fontId="6" fillId="0" borderId="9" xfId="0" quotePrefix="1" applyFont="1" applyBorder="1" applyAlignment="1" applyProtection="1">
      <alignment horizontal="center"/>
    </xf>
    <xf numFmtId="0" fontId="6" fillId="0" borderId="0" xfId="0" quotePrefix="1" applyFont="1" applyBorder="1" applyAlignment="1" applyProtection="1">
      <alignment horizontal="center"/>
    </xf>
    <xf numFmtId="0" fontId="6" fillId="0" borderId="12" xfId="0" quotePrefix="1" applyFont="1" applyBorder="1" applyAlignment="1" applyProtection="1">
      <alignment horizontal="center"/>
    </xf>
    <xf numFmtId="0" fontId="6" fillId="0" borderId="0" xfId="0" quotePrefix="1" applyFont="1" applyAlignment="1" applyProtection="1">
      <alignment horizontal="center"/>
    </xf>
    <xf numFmtId="3" fontId="6" fillId="0" borderId="9" xfId="0" quotePrefix="1" applyNumberFormat="1" applyFont="1" applyBorder="1" applyAlignment="1" applyProtection="1">
      <alignment horizontal="center"/>
    </xf>
    <xf numFmtId="3" fontId="6" fillId="0" borderId="0" xfId="0" quotePrefix="1" applyNumberFormat="1" applyFont="1" applyBorder="1" applyAlignment="1" applyProtection="1">
      <alignment horizontal="center"/>
    </xf>
    <xf numFmtId="3" fontId="6" fillId="0" borderId="12" xfId="0" quotePrefix="1" applyNumberFormat="1" applyFont="1" applyBorder="1" applyAlignment="1" applyProtection="1">
      <alignment horizontal="center"/>
    </xf>
    <xf numFmtId="0" fontId="6" fillId="0" borderId="17" xfId="0" applyFont="1" applyBorder="1" applyAlignment="1">
      <alignment horizontal="center"/>
    </xf>
    <xf numFmtId="0" fontId="15" fillId="0" borderId="40" xfId="0" applyFont="1" applyBorder="1" applyAlignment="1">
      <alignment horizontal="center"/>
    </xf>
    <xf numFmtId="0" fontId="15" fillId="0" borderId="41" xfId="0" applyFont="1" applyBorder="1" applyAlignment="1">
      <alignment horizontal="center"/>
    </xf>
    <xf numFmtId="0" fontId="8" fillId="0" borderId="0" xfId="0" applyFont="1" applyAlignment="1">
      <alignment horizontal="left"/>
    </xf>
    <xf numFmtId="0" fontId="6" fillId="0" borderId="0" xfId="0" applyFont="1" applyAlignment="1">
      <alignment horizontal="left" wrapText="1"/>
    </xf>
    <xf numFmtId="0" fontId="6" fillId="0" borderId="0" xfId="0" applyFont="1" applyAlignment="1" applyProtection="1">
      <alignment horizontal="center"/>
    </xf>
    <xf numFmtId="3" fontId="6" fillId="0" borderId="0" xfId="0" quotePrefix="1" applyNumberFormat="1" applyFont="1" applyAlignment="1" applyProtection="1">
      <alignment horizontal="center"/>
    </xf>
    <xf numFmtId="0" fontId="6" fillId="0" borderId="0" xfId="0" quotePrefix="1" applyFont="1" applyAlignment="1">
      <alignment horizontal="center"/>
    </xf>
    <xf numFmtId="0" fontId="6" fillId="0" borderId="22" xfId="0" quotePrefix="1" applyFont="1" applyBorder="1" applyAlignment="1" applyProtection="1">
      <alignment horizontal="center"/>
    </xf>
    <xf numFmtId="0" fontId="6" fillId="0" borderId="3" xfId="0" quotePrefix="1" applyFont="1" applyBorder="1" applyAlignment="1" applyProtection="1">
      <alignment horizontal="center"/>
    </xf>
    <xf numFmtId="0" fontId="6" fillId="0" borderId="4" xfId="0" quotePrefix="1" applyFont="1" applyBorder="1" applyAlignment="1" applyProtection="1">
      <alignment horizontal="center"/>
    </xf>
    <xf numFmtId="0" fontId="6" fillId="0" borderId="22" xfId="0" quotePrefix="1" applyFont="1" applyBorder="1" applyAlignment="1">
      <alignment horizontal="center"/>
    </xf>
    <xf numFmtId="0" fontId="6" fillId="0" borderId="3" xfId="0" quotePrefix="1" applyFont="1" applyBorder="1" applyAlignment="1">
      <alignment horizontal="center"/>
    </xf>
    <xf numFmtId="0" fontId="6" fillId="0" borderId="4" xfId="0" quotePrefix="1" applyFont="1" applyBorder="1" applyAlignment="1">
      <alignment horizontal="center"/>
    </xf>
    <xf numFmtId="0" fontId="6" fillId="0" borderId="0" xfId="0" applyFont="1" applyAlignment="1">
      <alignment horizontal="center"/>
    </xf>
    <xf numFmtId="0" fontId="6" fillId="2" borderId="9" xfId="0" applyFont="1" applyFill="1" applyBorder="1" applyAlignment="1" applyProtection="1">
      <alignment horizontal="center"/>
    </xf>
    <xf numFmtId="0" fontId="6" fillId="2" borderId="0" xfId="0" applyFont="1" applyFill="1" applyBorder="1" applyAlignment="1" applyProtection="1">
      <alignment horizontal="center"/>
    </xf>
    <xf numFmtId="0" fontId="6" fillId="2" borderId="12" xfId="0" applyFont="1" applyFill="1" applyBorder="1" applyAlignment="1" applyProtection="1">
      <alignment horizontal="center"/>
    </xf>
    <xf numFmtId="0" fontId="6" fillId="2" borderId="23" xfId="0" applyFont="1" applyFill="1" applyBorder="1" applyAlignment="1">
      <alignment horizontal="center"/>
    </xf>
    <xf numFmtId="0" fontId="6" fillId="2" borderId="17" xfId="0" applyFont="1" applyFill="1" applyBorder="1" applyAlignment="1">
      <alignment horizontal="center"/>
    </xf>
    <xf numFmtId="0" fontId="6" fillId="2" borderId="18" xfId="0" applyFont="1" applyFill="1" applyBorder="1" applyAlignment="1">
      <alignment horizontal="center"/>
    </xf>
    <xf numFmtId="0" fontId="6" fillId="2" borderId="22" xfId="0" applyFont="1" applyFill="1" applyBorder="1" applyAlignment="1">
      <alignment horizontal="center"/>
    </xf>
    <xf numFmtId="0" fontId="6" fillId="2" borderId="3" xfId="0" applyFont="1" applyFill="1" applyBorder="1" applyAlignment="1">
      <alignment horizontal="center"/>
    </xf>
    <xf numFmtId="0" fontId="6" fillId="2" borderId="4" xfId="0" applyFont="1" applyFill="1" applyBorder="1" applyAlignment="1">
      <alignment horizontal="center"/>
    </xf>
    <xf numFmtId="15" fontId="6" fillId="2" borderId="9" xfId="0" quotePrefix="1" applyNumberFormat="1" applyFont="1" applyFill="1" applyBorder="1" applyAlignment="1" applyProtection="1">
      <alignment horizontal="center"/>
    </xf>
    <xf numFmtId="15" fontId="6" fillId="2" borderId="0" xfId="0" applyNumberFormat="1" applyFont="1" applyFill="1" applyBorder="1" applyAlignment="1" applyProtection="1">
      <alignment horizontal="center"/>
    </xf>
    <xf numFmtId="15" fontId="6" fillId="2" borderId="12" xfId="0" applyNumberFormat="1" applyFont="1" applyFill="1" applyBorder="1" applyAlignment="1" applyProtection="1">
      <alignment horizontal="center"/>
    </xf>
  </cellXfs>
  <cellStyles count="2">
    <cellStyle name="Normal" xfId="0" builtinId="0"/>
    <cellStyle name="Normal 2" xfId="1"/>
  </cellStyles>
  <dxfs count="0"/>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V598"/>
  <sheetViews>
    <sheetView showGridLines="0" zoomScale="55" zoomScaleNormal="55" zoomScaleSheetLayoutView="25" zoomScalePageLayoutView="55" workbookViewId="0">
      <selection activeCell="D6" sqref="D6:K6"/>
    </sheetView>
  </sheetViews>
  <sheetFormatPr defaultColWidth="11.44140625" defaultRowHeight="15.75" x14ac:dyDescent="0.25"/>
  <cols>
    <col min="2" max="2" width="20.6640625" customWidth="1"/>
    <col min="3" max="3" width="12.6640625" customWidth="1"/>
    <col min="4" max="4" width="21.44140625" customWidth="1"/>
    <col min="5" max="6" width="5.6640625" customWidth="1"/>
    <col min="7" max="7" width="13" bestFit="1" customWidth="1"/>
    <col min="8" max="8" width="10.109375" customWidth="1"/>
    <col min="9" max="9" width="11.33203125" customWidth="1"/>
    <col min="10" max="12" width="10.6640625" customWidth="1"/>
    <col min="13" max="18" width="11.6640625" customWidth="1"/>
    <col min="19" max="19" width="11.5546875" bestFit="1" customWidth="1"/>
    <col min="20" max="20" width="10.44140625" customWidth="1"/>
  </cols>
  <sheetData>
    <row r="1" spans="1:19" ht="24.75" x14ac:dyDescent="0.35">
      <c r="A1" s="204" t="s">
        <v>85</v>
      </c>
      <c r="B1" s="204"/>
      <c r="C1" s="204"/>
      <c r="D1" s="204"/>
      <c r="E1" s="204"/>
      <c r="F1" s="204"/>
      <c r="G1" s="204"/>
      <c r="H1" s="204"/>
      <c r="I1" s="204"/>
      <c r="J1" s="204"/>
      <c r="K1" s="204"/>
      <c r="L1" s="204"/>
      <c r="M1" s="204"/>
      <c r="N1" s="204"/>
      <c r="O1" s="204"/>
      <c r="P1" s="204"/>
      <c r="Q1" s="204"/>
      <c r="R1" s="204"/>
      <c r="S1" s="204"/>
    </row>
    <row r="2" spans="1:19" ht="16.5" thickBot="1" x14ac:dyDescent="0.3"/>
    <row r="3" spans="1:19" ht="16.5" thickTop="1" x14ac:dyDescent="0.25">
      <c r="D3" s="190"/>
      <c r="E3" s="191"/>
      <c r="F3" s="191"/>
      <c r="G3" s="191"/>
      <c r="H3" s="191"/>
      <c r="I3" s="191"/>
      <c r="J3" s="191"/>
      <c r="K3" s="192"/>
      <c r="L3" s="116"/>
    </row>
    <row r="4" spans="1:19" x14ac:dyDescent="0.25">
      <c r="D4" s="193" t="s">
        <v>52</v>
      </c>
      <c r="E4" s="194"/>
      <c r="F4" s="194"/>
      <c r="G4" s="194"/>
      <c r="H4" s="194"/>
      <c r="I4" s="194"/>
      <c r="J4" s="194"/>
      <c r="K4" s="195"/>
      <c r="L4" s="116"/>
      <c r="N4" s="2" t="s">
        <v>80</v>
      </c>
      <c r="O4" s="2"/>
    </row>
    <row r="5" spans="1:19" x14ac:dyDescent="0.25">
      <c r="D5" s="193" t="s">
        <v>53</v>
      </c>
      <c r="E5" s="194"/>
      <c r="F5" s="194"/>
      <c r="G5" s="194"/>
      <c r="H5" s="194"/>
      <c r="I5" s="194"/>
      <c r="J5" s="194"/>
      <c r="K5" s="195"/>
      <c r="L5" s="116"/>
      <c r="N5" s="2" t="s">
        <v>81</v>
      </c>
      <c r="O5" s="2"/>
    </row>
    <row r="6" spans="1:19" x14ac:dyDescent="0.25">
      <c r="D6" s="196" t="s">
        <v>112</v>
      </c>
      <c r="E6" s="197"/>
      <c r="F6" s="197"/>
      <c r="G6" s="197"/>
      <c r="H6" s="197"/>
      <c r="I6" s="197"/>
      <c r="J6" s="197"/>
      <c r="K6" s="198"/>
      <c r="L6" s="116"/>
      <c r="N6" s="2" t="s">
        <v>3</v>
      </c>
      <c r="O6" s="2"/>
    </row>
    <row r="7" spans="1:19" x14ac:dyDescent="0.25">
      <c r="D7" s="193" t="s">
        <v>109</v>
      </c>
      <c r="E7" s="199"/>
      <c r="F7" s="199"/>
      <c r="G7" s="199"/>
      <c r="H7" s="199"/>
      <c r="I7" s="199"/>
      <c r="J7" s="199"/>
      <c r="K7" s="195"/>
      <c r="L7" s="116"/>
    </row>
    <row r="8" spans="1:19" ht="16.5" thickBot="1" x14ac:dyDescent="0.3">
      <c r="D8" s="200"/>
      <c r="E8" s="201"/>
      <c r="F8" s="201"/>
      <c r="G8" s="201"/>
      <c r="H8" s="201"/>
      <c r="I8" s="201"/>
      <c r="J8" s="201"/>
      <c r="K8" s="202"/>
      <c r="L8" s="116"/>
      <c r="N8" s="2" t="s">
        <v>4</v>
      </c>
      <c r="O8" s="2"/>
    </row>
    <row r="9" spans="1:19" ht="17.25" thickTop="1" thickBot="1" x14ac:dyDescent="0.3">
      <c r="N9" s="2" t="s">
        <v>5</v>
      </c>
      <c r="O9" s="2"/>
    </row>
    <row r="10" spans="1:19" ht="16.5" thickTop="1" x14ac:dyDescent="0.25">
      <c r="D10" s="3" t="s">
        <v>6</v>
      </c>
      <c r="E10" s="4"/>
      <c r="F10" s="5"/>
      <c r="G10" s="5"/>
      <c r="H10" s="5"/>
      <c r="I10" s="5"/>
      <c r="J10" s="5"/>
      <c r="K10" s="6"/>
      <c r="L10" s="51"/>
      <c r="N10" s="2" t="s">
        <v>76</v>
      </c>
      <c r="O10" s="2"/>
    </row>
    <row r="11" spans="1:19" x14ac:dyDescent="0.25">
      <c r="D11" s="7" t="s">
        <v>7</v>
      </c>
      <c r="E11" s="8"/>
      <c r="F11" s="9"/>
      <c r="G11" s="9"/>
      <c r="H11" s="9"/>
      <c r="I11" s="9"/>
      <c r="J11" s="9"/>
      <c r="K11" s="10"/>
      <c r="L11" s="51"/>
      <c r="N11" s="113" t="s">
        <v>74</v>
      </c>
      <c r="O11" s="53"/>
    </row>
    <row r="12" spans="1:19" x14ac:dyDescent="0.25">
      <c r="D12" s="7" t="s">
        <v>8</v>
      </c>
      <c r="E12" s="8"/>
      <c r="F12" s="9"/>
      <c r="G12" s="9"/>
      <c r="H12" s="9"/>
      <c r="I12" s="9"/>
      <c r="J12" s="9"/>
      <c r="K12" s="10"/>
      <c r="L12" s="51"/>
      <c r="N12" s="113" t="s">
        <v>75</v>
      </c>
      <c r="O12" s="53"/>
    </row>
    <row r="13" spans="1:19" x14ac:dyDescent="0.25">
      <c r="D13" s="11" t="s">
        <v>9</v>
      </c>
      <c r="E13" s="8"/>
      <c r="F13" s="9"/>
      <c r="G13" s="9"/>
      <c r="H13" s="9"/>
      <c r="I13" s="9"/>
      <c r="J13" s="9"/>
      <c r="K13" s="10"/>
      <c r="L13" s="51"/>
      <c r="N13" s="2" t="s">
        <v>10</v>
      </c>
      <c r="O13" s="2"/>
    </row>
    <row r="14" spans="1:19" x14ac:dyDescent="0.25">
      <c r="D14" s="12" t="s">
        <v>11</v>
      </c>
      <c r="E14" s="9"/>
      <c r="F14" s="9"/>
      <c r="G14" s="9"/>
      <c r="H14" s="9"/>
      <c r="I14" s="13"/>
      <c r="J14" s="14" t="s">
        <v>12</v>
      </c>
      <c r="K14" s="15"/>
      <c r="L14" s="51"/>
      <c r="N14" s="54"/>
      <c r="O14" s="54"/>
    </row>
    <row r="15" spans="1:19" x14ac:dyDescent="0.25">
      <c r="D15" s="12" t="s">
        <v>13</v>
      </c>
      <c r="E15" s="9"/>
      <c r="F15" s="16"/>
      <c r="G15" s="16"/>
      <c r="H15" s="16"/>
      <c r="I15" s="16"/>
      <c r="J15" s="17" t="s">
        <v>14</v>
      </c>
      <c r="K15" s="10"/>
      <c r="L15" s="51"/>
    </row>
    <row r="16" spans="1:19" ht="16.5" thickBot="1" x14ac:dyDescent="0.3">
      <c r="D16" s="18" t="s">
        <v>15</v>
      </c>
      <c r="E16" s="19"/>
      <c r="F16" s="20"/>
      <c r="G16" s="20"/>
      <c r="H16" s="20"/>
      <c r="I16" s="20"/>
      <c r="J16" s="20"/>
      <c r="K16" s="21"/>
      <c r="L16" s="51"/>
    </row>
    <row r="17" spans="1:22" ht="16.5" thickTop="1" x14ac:dyDescent="0.25">
      <c r="S17" s="203" t="s">
        <v>61</v>
      </c>
      <c r="T17" s="203"/>
    </row>
    <row r="18" spans="1:22" x14ac:dyDescent="0.25">
      <c r="A18" s="43"/>
      <c r="J18" s="182" t="s">
        <v>96</v>
      </c>
      <c r="K18" s="182"/>
      <c r="L18" s="182"/>
      <c r="M18" s="182" t="s">
        <v>96</v>
      </c>
      <c r="N18" s="182"/>
      <c r="O18" s="182"/>
      <c r="P18" s="180" t="s">
        <v>58</v>
      </c>
      <c r="Q18" s="180"/>
      <c r="R18" s="180"/>
      <c r="S18" s="180" t="s">
        <v>58</v>
      </c>
      <c r="T18" s="180"/>
    </row>
    <row r="19" spans="1:22" x14ac:dyDescent="0.25">
      <c r="B19" s="168" t="s">
        <v>110</v>
      </c>
      <c r="C19" s="169"/>
      <c r="G19" s="181" t="s">
        <v>16</v>
      </c>
      <c r="H19" s="181"/>
      <c r="I19" s="181"/>
      <c r="J19" s="182" t="s">
        <v>55</v>
      </c>
      <c r="K19" s="182"/>
      <c r="L19" s="182"/>
      <c r="M19" s="182" t="s">
        <v>56</v>
      </c>
      <c r="N19" s="182"/>
      <c r="O19" s="182"/>
      <c r="P19" s="183" t="s">
        <v>57</v>
      </c>
      <c r="Q19" s="183"/>
      <c r="R19" s="183"/>
      <c r="S19" s="183" t="s">
        <v>60</v>
      </c>
      <c r="T19" s="183"/>
    </row>
    <row r="20" spans="1:22" x14ac:dyDescent="0.25">
      <c r="G20" s="22" t="s">
        <v>17</v>
      </c>
      <c r="H20" s="22" t="s">
        <v>18</v>
      </c>
      <c r="I20" s="22" t="s">
        <v>51</v>
      </c>
      <c r="J20" s="22" t="s">
        <v>17</v>
      </c>
      <c r="K20" s="22" t="s">
        <v>19</v>
      </c>
      <c r="L20" s="22" t="s">
        <v>51</v>
      </c>
      <c r="M20" s="22" t="s">
        <v>17</v>
      </c>
      <c r="N20" s="22" t="s">
        <v>19</v>
      </c>
      <c r="O20" s="22" t="s">
        <v>51</v>
      </c>
      <c r="P20" s="22" t="s">
        <v>17</v>
      </c>
      <c r="Q20" s="22" t="s">
        <v>19</v>
      </c>
      <c r="R20" s="22" t="s">
        <v>51</v>
      </c>
      <c r="S20" s="22" t="s">
        <v>19</v>
      </c>
      <c r="T20" s="22" t="s">
        <v>51</v>
      </c>
    </row>
    <row r="21" spans="1:22" x14ac:dyDescent="0.25">
      <c r="A21" s="2" t="s">
        <v>20</v>
      </c>
      <c r="D21" s="2" t="s">
        <v>21</v>
      </c>
      <c r="E21" s="2" t="s">
        <v>22</v>
      </c>
      <c r="G21" s="22" t="s">
        <v>23</v>
      </c>
      <c r="H21" s="22" t="s">
        <v>23</v>
      </c>
      <c r="I21" s="22" t="s">
        <v>23</v>
      </c>
      <c r="J21" s="22" t="s">
        <v>24</v>
      </c>
      <c r="K21" s="22" t="s">
        <v>24</v>
      </c>
      <c r="L21" s="22" t="s">
        <v>24</v>
      </c>
      <c r="M21" s="22" t="s">
        <v>25</v>
      </c>
      <c r="N21" s="22" t="s">
        <v>25</v>
      </c>
      <c r="O21" s="22" t="s">
        <v>24</v>
      </c>
      <c r="P21" s="22" t="s">
        <v>24</v>
      </c>
      <c r="Q21" s="22" t="s">
        <v>24</v>
      </c>
      <c r="R21" s="22" t="s">
        <v>24</v>
      </c>
      <c r="S21" s="22" t="s">
        <v>24</v>
      </c>
      <c r="T21" s="22" t="s">
        <v>24</v>
      </c>
    </row>
    <row r="22" spans="1:22" x14ac:dyDescent="0.25">
      <c r="A22" s="2" t="s">
        <v>26</v>
      </c>
      <c r="B22" s="2" t="s">
        <v>26</v>
      </c>
      <c r="D22" s="2" t="s">
        <v>27</v>
      </c>
      <c r="E22" s="22" t="s">
        <v>28</v>
      </c>
      <c r="F22" s="114"/>
      <c r="G22" s="22" t="s">
        <v>29</v>
      </c>
      <c r="H22" s="22" t="s">
        <v>30</v>
      </c>
      <c r="I22" s="22" t="s">
        <v>30</v>
      </c>
      <c r="J22" s="22" t="s">
        <v>29</v>
      </c>
      <c r="K22" s="22" t="s">
        <v>29</v>
      </c>
      <c r="L22" s="22" t="s">
        <v>31</v>
      </c>
      <c r="M22" s="22" t="s">
        <v>31</v>
      </c>
      <c r="N22" s="22" t="s">
        <v>31</v>
      </c>
      <c r="O22" s="22" t="s">
        <v>31</v>
      </c>
      <c r="P22" s="22" t="s">
        <v>31</v>
      </c>
      <c r="Q22" s="22" t="s">
        <v>31</v>
      </c>
      <c r="R22" s="22" t="s">
        <v>31</v>
      </c>
      <c r="S22" s="22" t="s">
        <v>31</v>
      </c>
      <c r="T22" s="22" t="s">
        <v>31</v>
      </c>
    </row>
    <row r="23" spans="1:22" x14ac:dyDescent="0.25">
      <c r="A23" s="2" t="s">
        <v>32</v>
      </c>
      <c r="C23" s="23"/>
      <c r="D23" s="2" t="s">
        <v>33</v>
      </c>
      <c r="E23" s="24"/>
      <c r="F23" s="2" t="s">
        <v>34</v>
      </c>
      <c r="J23" s="25"/>
      <c r="K23" s="25"/>
      <c r="L23" s="25"/>
      <c r="M23" s="25"/>
      <c r="N23" s="25"/>
      <c r="O23" s="25"/>
      <c r="Q23" s="25"/>
      <c r="R23" s="25"/>
      <c r="S23" s="25"/>
      <c r="U23" s="26"/>
      <c r="V23" s="26"/>
    </row>
    <row r="24" spans="1:22" x14ac:dyDescent="0.25">
      <c r="A24" s="2" t="s">
        <v>35</v>
      </c>
      <c r="B24" s="24"/>
      <c r="C24" s="24"/>
      <c r="D24" s="2" t="s">
        <v>36</v>
      </c>
      <c r="E24" s="23"/>
      <c r="F24" s="2" t="s">
        <v>37</v>
      </c>
      <c r="G24" s="157">
        <v>7.3200000000000001E-4</v>
      </c>
      <c r="H24" s="155">
        <v>7.1599999999999995E-4</v>
      </c>
      <c r="I24" s="155">
        <f>(H24*0.3)/5</f>
        <v>4.2959999999999995E-5</v>
      </c>
      <c r="J24" s="25"/>
      <c r="K24" s="25"/>
      <c r="L24" s="25"/>
      <c r="M24" s="25"/>
      <c r="N24" s="25"/>
      <c r="O24" s="25"/>
      <c r="Q24" s="25"/>
      <c r="R24" s="25"/>
      <c r="S24" s="25"/>
      <c r="U24" s="26"/>
      <c r="V24" s="26"/>
    </row>
    <row r="25" spans="1:22" x14ac:dyDescent="0.25">
      <c r="A25" s="2" t="s">
        <v>38</v>
      </c>
      <c r="B25" s="24"/>
      <c r="C25" s="24"/>
      <c r="D25" s="2" t="s">
        <v>97</v>
      </c>
      <c r="E25" s="28"/>
      <c r="F25" s="2" t="s">
        <v>98</v>
      </c>
      <c r="G25" s="158">
        <f>G24*(1-0.95)</f>
        <v>3.6600000000000036E-5</v>
      </c>
      <c r="H25" s="155">
        <f>H24*(1-0.95)</f>
        <v>3.580000000000003E-5</v>
      </c>
      <c r="I25" s="159">
        <f>I24*(1-0.95)</f>
        <v>2.1480000000000017E-6</v>
      </c>
      <c r="J25" s="25"/>
      <c r="K25" s="25"/>
      <c r="L25" s="25"/>
      <c r="M25" s="25"/>
      <c r="N25" s="25"/>
      <c r="O25" s="25"/>
      <c r="Q25" s="25"/>
      <c r="R25" s="25"/>
      <c r="S25" s="25"/>
      <c r="U25" s="26"/>
      <c r="V25" s="26"/>
    </row>
    <row r="26" spans="1:22" x14ac:dyDescent="0.25">
      <c r="A26" s="2" t="s">
        <v>99</v>
      </c>
      <c r="B26" s="24"/>
      <c r="C26" s="29"/>
      <c r="D26" s="2" t="s">
        <v>100</v>
      </c>
      <c r="E26" s="29"/>
      <c r="F26" s="2" t="s">
        <v>101</v>
      </c>
      <c r="G26" s="158">
        <f>G24*(1-0.99)</f>
        <v>7.320000000000007E-6</v>
      </c>
      <c r="H26" s="155">
        <f>H24*(1-0.99)</f>
        <v>7.160000000000006E-6</v>
      </c>
      <c r="I26" s="159">
        <f>I24*(1-0.99)</f>
        <v>4.2960000000000035E-7</v>
      </c>
      <c r="J26" s="25">
        <f>C24*(E24*G24+E25*G25+E26*G26)/2000</f>
        <v>0</v>
      </c>
      <c r="K26" s="25">
        <f>C24*(E24*H24+E25*H25+E26*H26)/2000</f>
        <v>0</v>
      </c>
      <c r="L26" s="25">
        <f>C24*(E24*I24+E25*I25+E26*I26)/2000</f>
        <v>0</v>
      </c>
      <c r="M26" s="25">
        <f>C25*(E24*G24+E25*G25+E26*G26)</f>
        <v>0</v>
      </c>
      <c r="N26" s="25">
        <f>$C$25*($E$24*H24+$E$25*H25+$E$26*H26)</f>
        <v>0</v>
      </c>
      <c r="O26" s="25">
        <f>$C25*($E24*I24+$E25*I25+$E26*I26)</f>
        <v>0</v>
      </c>
      <c r="P26" s="25">
        <f>C25*8760*G24/2000*(E24+E25+E26)</f>
        <v>0</v>
      </c>
      <c r="Q26" s="25">
        <f>C25*8760*H24/2000*(E24+E25+E26)</f>
        <v>0</v>
      </c>
      <c r="R26" s="25">
        <f>$C25*8760*I24/2000*($E24+$E25+$E26)</f>
        <v>0</v>
      </c>
      <c r="S26" s="25" t="str">
        <f>IF($B26=" "," ",IF($B26=4,Q26,"0"))</f>
        <v xml:space="preserve"> </v>
      </c>
      <c r="T26" s="25" t="str">
        <f>IF($B26=" "," ",IF($B26=4,R26,"0"))</f>
        <v xml:space="preserve"> </v>
      </c>
    </row>
    <row r="27" spans="1:22" x14ac:dyDescent="0.25">
      <c r="B27" s="1"/>
      <c r="C27" s="1"/>
      <c r="E27" s="1"/>
      <c r="G27" s="155"/>
      <c r="H27" s="155"/>
      <c r="I27" s="155"/>
      <c r="J27" s="25"/>
      <c r="K27" s="25"/>
      <c r="L27" s="25"/>
      <c r="M27" s="25"/>
      <c r="N27" s="25"/>
      <c r="O27" s="25"/>
      <c r="Q27" s="25"/>
      <c r="R27" s="25"/>
      <c r="S27" s="25"/>
    </row>
    <row r="28" spans="1:22" x14ac:dyDescent="0.25">
      <c r="A28" s="2" t="s">
        <v>32</v>
      </c>
      <c r="B28" s="1"/>
      <c r="C28" s="23"/>
      <c r="D28" s="2" t="s">
        <v>33</v>
      </c>
      <c r="E28" s="24"/>
      <c r="F28" s="2" t="s">
        <v>34</v>
      </c>
      <c r="G28" s="155"/>
      <c r="H28" s="155"/>
      <c r="I28" s="155"/>
      <c r="J28" s="25"/>
      <c r="K28" s="25"/>
      <c r="L28" s="25"/>
      <c r="M28" s="25"/>
      <c r="N28" s="25"/>
      <c r="O28" s="25"/>
      <c r="Q28" s="25"/>
      <c r="R28" s="25"/>
      <c r="S28" s="25"/>
    </row>
    <row r="29" spans="1:22" x14ac:dyDescent="0.25">
      <c r="A29" s="2" t="s">
        <v>35</v>
      </c>
      <c r="B29" s="24"/>
      <c r="C29" s="24"/>
      <c r="D29" s="2" t="s">
        <v>36</v>
      </c>
      <c r="E29" s="23"/>
      <c r="F29" s="2" t="s">
        <v>37</v>
      </c>
      <c r="G29" s="156">
        <v>7.3200000000000001E-4</v>
      </c>
      <c r="H29" s="155">
        <v>7.1599999999999995E-4</v>
      </c>
      <c r="I29" s="155">
        <f>(H29*0.3)/5</f>
        <v>4.2959999999999995E-5</v>
      </c>
      <c r="J29" s="25"/>
      <c r="K29" s="25"/>
      <c r="L29" s="25"/>
      <c r="M29" s="25"/>
      <c r="N29" s="25"/>
      <c r="O29" s="25"/>
      <c r="Q29" s="25"/>
      <c r="R29" s="25"/>
      <c r="S29" s="25"/>
    </row>
    <row r="30" spans="1:22" x14ac:dyDescent="0.25">
      <c r="A30" s="2" t="s">
        <v>38</v>
      </c>
      <c r="B30" s="24"/>
      <c r="C30" s="24"/>
      <c r="D30" s="2" t="s">
        <v>97</v>
      </c>
      <c r="E30" s="28"/>
      <c r="F30" s="2" t="s">
        <v>98</v>
      </c>
      <c r="G30" s="155">
        <f>G29*(1-0.95)</f>
        <v>3.6600000000000036E-5</v>
      </c>
      <c r="H30" s="155">
        <f>H29*(1-0.95)</f>
        <v>3.580000000000003E-5</v>
      </c>
      <c r="I30" s="155">
        <f>I29*(1-0.95)</f>
        <v>2.1480000000000017E-6</v>
      </c>
      <c r="J30" s="25"/>
      <c r="K30" s="25"/>
      <c r="L30" s="25"/>
      <c r="M30" s="25"/>
      <c r="N30" s="25"/>
      <c r="O30" s="25"/>
      <c r="Q30" s="25"/>
      <c r="R30" s="25"/>
      <c r="S30" s="25"/>
    </row>
    <row r="31" spans="1:22" x14ac:dyDescent="0.25">
      <c r="A31" s="2" t="s">
        <v>99</v>
      </c>
      <c r="B31" s="24"/>
      <c r="C31" s="29"/>
      <c r="D31" s="2" t="s">
        <v>100</v>
      </c>
      <c r="E31" s="29"/>
      <c r="F31" s="2" t="s">
        <v>101</v>
      </c>
      <c r="G31" s="155">
        <f>G29*(1-0.99)</f>
        <v>7.320000000000007E-6</v>
      </c>
      <c r="H31" s="155">
        <f>H29*(1-0.99)</f>
        <v>7.160000000000006E-6</v>
      </c>
      <c r="I31" s="155">
        <f>I29*(1-0.99)</f>
        <v>4.2960000000000035E-7</v>
      </c>
      <c r="J31" s="25">
        <f>C29*(E29*G29+E30*G30+E31*G31)/2000</f>
        <v>0</v>
      </c>
      <c r="K31" s="25">
        <f>C29*(E29*H29+E30*H30+E31*H31)/2000</f>
        <v>0</v>
      </c>
      <c r="L31" s="25">
        <f>C29*(E29*I29+E30*I30+E31*I31)/2000</f>
        <v>0</v>
      </c>
      <c r="M31" s="25">
        <f>C30*(E29*G29+E30*G30+E31*G31)</f>
        <v>0</v>
      </c>
      <c r="N31" s="25">
        <f>C30*(E29*H29+E30*H30+E31*H31)</f>
        <v>0</v>
      </c>
      <c r="O31" s="25">
        <f>$C30*($E29*I29+$E30*I30+$E31*I31)</f>
        <v>0</v>
      </c>
      <c r="P31" s="25">
        <f>C30*8760*G29/2000*(E29+E30+E31)</f>
        <v>0</v>
      </c>
      <c r="Q31" s="25">
        <f>C30*8760*H29/2000*(E29+E30+E31)</f>
        <v>0</v>
      </c>
      <c r="R31" s="25">
        <f>$C30*8760*I29/2000*($E29+$E30+$E31)</f>
        <v>0</v>
      </c>
      <c r="S31" s="25" t="str">
        <f>IF($B31=" "," ",IF($B31=4,Q31,"0"))</f>
        <v xml:space="preserve"> </v>
      </c>
      <c r="T31" s="25" t="str">
        <f>IF($B31=" "," ",IF($B31=4,R31,"0"))</f>
        <v xml:space="preserve"> </v>
      </c>
    </row>
    <row r="32" spans="1:22" x14ac:dyDescent="0.25">
      <c r="B32" s="1"/>
      <c r="C32" s="1"/>
      <c r="E32" s="1"/>
      <c r="G32" s="27"/>
      <c r="H32" s="27"/>
      <c r="I32" s="27"/>
      <c r="J32" s="25"/>
      <c r="K32" s="25"/>
      <c r="L32" s="25"/>
      <c r="M32" s="25"/>
      <c r="N32" s="25"/>
      <c r="O32" s="25"/>
      <c r="Q32" s="25"/>
      <c r="R32" s="25"/>
      <c r="S32" s="25"/>
    </row>
    <row r="33" spans="1:20" x14ac:dyDescent="0.25">
      <c r="A33" s="2" t="s">
        <v>102</v>
      </c>
      <c r="B33" s="1"/>
      <c r="C33" s="23"/>
      <c r="D33" s="2" t="s">
        <v>33</v>
      </c>
      <c r="E33" s="24"/>
      <c r="F33" s="2" t="s">
        <v>34</v>
      </c>
      <c r="G33" s="27"/>
      <c r="H33" s="27"/>
      <c r="I33" s="27"/>
      <c r="J33" s="25"/>
      <c r="K33" s="25"/>
      <c r="L33" s="25"/>
      <c r="M33" s="25"/>
      <c r="N33" s="25"/>
      <c r="O33" s="25"/>
      <c r="Q33" s="25"/>
      <c r="R33" s="25"/>
      <c r="S33" s="25"/>
    </row>
    <row r="34" spans="1:20" x14ac:dyDescent="0.25">
      <c r="A34" s="2" t="s">
        <v>35</v>
      </c>
      <c r="B34" s="24"/>
      <c r="C34" s="24"/>
      <c r="D34" s="2" t="s">
        <v>36</v>
      </c>
      <c r="E34" s="23"/>
      <c r="F34" s="2" t="s">
        <v>37</v>
      </c>
      <c r="G34" s="27">
        <v>5.4000000000000003E-3</v>
      </c>
      <c r="H34" s="27">
        <v>2.3999999999999998E-3</v>
      </c>
      <c r="I34" s="117">
        <f>(H34*1.4)/24</f>
        <v>1.3999999999999999E-4</v>
      </c>
      <c r="J34" s="25"/>
      <c r="K34" s="25"/>
      <c r="L34" s="25"/>
      <c r="M34" s="25"/>
      <c r="N34" s="25"/>
      <c r="O34" s="25"/>
      <c r="Q34" s="25"/>
      <c r="R34" s="25"/>
      <c r="S34" s="25"/>
    </row>
    <row r="35" spans="1:20" x14ac:dyDescent="0.25">
      <c r="A35" s="2" t="s">
        <v>38</v>
      </c>
      <c r="B35" s="24"/>
      <c r="C35" s="24"/>
      <c r="D35" s="2" t="s">
        <v>97</v>
      </c>
      <c r="E35" s="28"/>
      <c r="F35" s="2" t="s">
        <v>98</v>
      </c>
      <c r="G35" s="27">
        <v>1.1999999999999999E-3</v>
      </c>
      <c r="H35" s="27">
        <v>5.4000000000000001E-4</v>
      </c>
      <c r="I35" s="117">
        <v>1E-4</v>
      </c>
      <c r="J35" s="25"/>
      <c r="K35" s="25"/>
      <c r="L35" s="25"/>
      <c r="M35" s="25"/>
      <c r="N35" s="25"/>
      <c r="O35" s="25"/>
      <c r="Q35" s="25"/>
      <c r="R35" s="25"/>
      <c r="S35" s="25"/>
    </row>
    <row r="36" spans="1:20" x14ac:dyDescent="0.25">
      <c r="A36" s="2" t="s">
        <v>99</v>
      </c>
      <c r="B36" s="24"/>
      <c r="C36" s="29"/>
      <c r="D36" s="2" t="s">
        <v>100</v>
      </c>
      <c r="E36" s="29"/>
      <c r="F36" s="2" t="s">
        <v>101</v>
      </c>
      <c r="G36" s="27">
        <f>G34*(1-0.99)</f>
        <v>5.4000000000000052E-5</v>
      </c>
      <c r="H36" s="27">
        <f>H34*(1-0.99)</f>
        <v>2.4000000000000018E-5</v>
      </c>
      <c r="I36" s="117">
        <f>I34*(1-0.99)</f>
        <v>1.4000000000000012E-6</v>
      </c>
      <c r="J36" s="25">
        <f>C34*(E34*G34+E35*G35+E36*G36)/2000</f>
        <v>0</v>
      </c>
      <c r="K36" s="25">
        <f>C34*(E34*H34+E35*H35+E36*H36)/2000</f>
        <v>0</v>
      </c>
      <c r="L36" s="25">
        <f>C34*(E34*I34+E35*I35+E36*I36)/2000</f>
        <v>0</v>
      </c>
      <c r="M36" s="25">
        <f>C35*(E34*G34+E35*G35+E36*G36)</f>
        <v>0</v>
      </c>
      <c r="N36" s="25">
        <f>C35*(E34*H34+E35*H35+E36*H36)</f>
        <v>0</v>
      </c>
      <c r="O36" s="25">
        <f>$C35*($E34*I34+$E35*I35+$E36*I36)</f>
        <v>0</v>
      </c>
      <c r="P36" s="25">
        <f>C35*8760*G34/2000*(E34+E35+E36)</f>
        <v>0</v>
      </c>
      <c r="Q36" s="25">
        <f>C35*8760*H34/2000*(E34+E35+E36)</f>
        <v>0</v>
      </c>
      <c r="R36" s="25">
        <f>$C35*8760*I34/2000*($E34+$E35+$E36)</f>
        <v>0</v>
      </c>
      <c r="S36" s="25" t="str">
        <f>IF($B36=" "," ",IF($B36=4,Q36,"0"))</f>
        <v xml:space="preserve"> </v>
      </c>
      <c r="T36" s="25" t="str">
        <f>IF($B36=" "," ",IF($B36=4,R36,"0"))</f>
        <v xml:space="preserve"> </v>
      </c>
    </row>
    <row r="37" spans="1:20" x14ac:dyDescent="0.25">
      <c r="B37" s="1"/>
      <c r="C37" s="1"/>
      <c r="E37" s="1"/>
      <c r="G37" s="27"/>
      <c r="H37" s="27"/>
      <c r="I37" s="27"/>
      <c r="J37" s="25"/>
      <c r="K37" s="25"/>
      <c r="L37" s="25"/>
      <c r="M37" s="25"/>
      <c r="N37" s="25"/>
      <c r="O37" s="25"/>
      <c r="Q37" s="25"/>
      <c r="R37" s="25"/>
      <c r="S37" s="25"/>
    </row>
    <row r="38" spans="1:20" x14ac:dyDescent="0.25">
      <c r="A38" s="2" t="s">
        <v>102</v>
      </c>
      <c r="B38" s="1"/>
      <c r="C38" s="23"/>
      <c r="D38" s="2" t="s">
        <v>33</v>
      </c>
      <c r="E38" s="24"/>
      <c r="F38" s="2" t="s">
        <v>34</v>
      </c>
      <c r="G38" s="27"/>
      <c r="H38" s="27"/>
      <c r="I38" s="27"/>
      <c r="J38" s="25"/>
      <c r="K38" s="25"/>
      <c r="L38" s="25"/>
      <c r="M38" s="25"/>
      <c r="N38" s="25"/>
      <c r="O38" s="25"/>
      <c r="Q38" s="25"/>
      <c r="R38" s="25"/>
      <c r="S38" s="25"/>
    </row>
    <row r="39" spans="1:20" x14ac:dyDescent="0.25">
      <c r="A39" s="2" t="s">
        <v>35</v>
      </c>
      <c r="B39" s="24"/>
      <c r="C39" s="24"/>
      <c r="D39" s="2" t="s">
        <v>36</v>
      </c>
      <c r="E39" s="23"/>
      <c r="F39" s="2" t="s">
        <v>37</v>
      </c>
      <c r="G39" s="27">
        <v>5.4000000000000003E-3</v>
      </c>
      <c r="H39" s="27">
        <v>2.3999999999999998E-3</v>
      </c>
      <c r="I39" s="117">
        <f>(H39*1.4)/24</f>
        <v>1.3999999999999999E-4</v>
      </c>
      <c r="J39" s="25"/>
      <c r="K39" s="25"/>
      <c r="L39" s="25"/>
      <c r="M39" s="25"/>
      <c r="N39" s="25"/>
      <c r="O39" s="25"/>
      <c r="Q39" s="25"/>
      <c r="R39" s="25"/>
      <c r="S39" s="25"/>
    </row>
    <row r="40" spans="1:20" x14ac:dyDescent="0.25">
      <c r="A40" s="2" t="s">
        <v>38</v>
      </c>
      <c r="B40" s="24"/>
      <c r="C40" s="24"/>
      <c r="D40" s="2" t="s">
        <v>97</v>
      </c>
      <c r="E40" s="28"/>
      <c r="F40" s="2" t="s">
        <v>98</v>
      </c>
      <c r="G40" s="27">
        <v>1.1999999999999999E-3</v>
      </c>
      <c r="H40" s="27">
        <v>5.4000000000000001E-4</v>
      </c>
      <c r="I40" s="117">
        <v>1E-4</v>
      </c>
      <c r="J40" s="25"/>
      <c r="K40" s="25"/>
      <c r="L40" s="25"/>
      <c r="M40" s="25"/>
      <c r="N40" s="25"/>
      <c r="O40" s="25"/>
      <c r="Q40" s="25"/>
      <c r="R40" s="25"/>
      <c r="S40" s="25"/>
    </row>
    <row r="41" spans="1:20" x14ac:dyDescent="0.25">
      <c r="A41" s="2" t="s">
        <v>99</v>
      </c>
      <c r="B41" s="24"/>
      <c r="C41" s="29"/>
      <c r="D41" s="2" t="s">
        <v>100</v>
      </c>
      <c r="E41" s="29"/>
      <c r="F41" s="2" t="s">
        <v>101</v>
      </c>
      <c r="G41" s="27">
        <f>G39*(1-0.99)</f>
        <v>5.4000000000000052E-5</v>
      </c>
      <c r="H41" s="27">
        <f>H39*(1-0.99)</f>
        <v>2.4000000000000018E-5</v>
      </c>
      <c r="I41" s="117">
        <f>I39*(1-0.99)</f>
        <v>1.4000000000000012E-6</v>
      </c>
      <c r="J41" s="25">
        <f>C39*(E39*G39+E40*G40+E41*G41)/2000</f>
        <v>0</v>
      </c>
      <c r="K41" s="25">
        <f>C39*(E39*H39+E40*H40+E41*H41)/2000</f>
        <v>0</v>
      </c>
      <c r="L41" s="25">
        <f>C39*(E39*I39+E40*I40+E41*I41)/2000</f>
        <v>0</v>
      </c>
      <c r="M41" s="25">
        <f>C40*(E39*G39+E40*G40+E41*G41)</f>
        <v>0</v>
      </c>
      <c r="N41" s="25">
        <f>C40*(E39*H39+E40*H40+E41*H41)</f>
        <v>0</v>
      </c>
      <c r="O41" s="25">
        <f>$C40*($E39*I39+$E40*I40+$E41*I41)</f>
        <v>0</v>
      </c>
      <c r="P41" s="25">
        <f>C40*8760*G39/2000*(E39+E40+E41)</f>
        <v>0</v>
      </c>
      <c r="Q41" s="25">
        <f>C40*8760*H39/2000*(E39+E40+E41)</f>
        <v>0</v>
      </c>
      <c r="R41" s="25">
        <f>$C40*8760*I39/2000*($E39+$E40+$E41)</f>
        <v>0</v>
      </c>
      <c r="S41" s="25" t="str">
        <f>IF($B41=" "," ",IF($B41=4,Q41,"0"))</f>
        <v xml:space="preserve"> </v>
      </c>
      <c r="T41" s="25" t="str">
        <f>IF($B41=" "," ",IF($B41=4,R41,"0"))</f>
        <v xml:space="preserve"> </v>
      </c>
    </row>
    <row r="42" spans="1:20" x14ac:dyDescent="0.25">
      <c r="B42" s="1"/>
      <c r="C42" s="1"/>
      <c r="E42" s="1"/>
      <c r="G42" s="27"/>
      <c r="H42" s="27"/>
      <c r="I42" s="27"/>
      <c r="J42" s="25"/>
      <c r="K42" s="25"/>
      <c r="L42" s="25"/>
      <c r="M42" s="25"/>
      <c r="N42" s="25"/>
      <c r="O42" s="25"/>
      <c r="Q42" s="25"/>
      <c r="R42" s="25"/>
      <c r="S42" s="25"/>
    </row>
    <row r="43" spans="1:20" x14ac:dyDescent="0.25">
      <c r="A43" s="2" t="s">
        <v>102</v>
      </c>
      <c r="B43" s="1"/>
      <c r="C43" s="23"/>
      <c r="D43" s="2" t="s">
        <v>33</v>
      </c>
      <c r="E43" s="24"/>
      <c r="F43" s="2" t="s">
        <v>34</v>
      </c>
      <c r="G43" s="27"/>
      <c r="H43" s="27"/>
      <c r="I43" s="27"/>
      <c r="J43" s="25"/>
      <c r="K43" s="25"/>
      <c r="L43" s="25"/>
      <c r="M43" s="25"/>
      <c r="N43" s="25"/>
      <c r="O43" s="25"/>
      <c r="Q43" s="25"/>
      <c r="R43" s="25"/>
      <c r="S43" s="25"/>
    </row>
    <row r="44" spans="1:20" x14ac:dyDescent="0.25">
      <c r="A44" s="2" t="s">
        <v>35</v>
      </c>
      <c r="B44" s="24"/>
      <c r="C44" s="24"/>
      <c r="D44" s="2" t="s">
        <v>36</v>
      </c>
      <c r="E44" s="23"/>
      <c r="F44" s="2" t="s">
        <v>37</v>
      </c>
      <c r="G44" s="27">
        <v>5.4000000000000003E-3</v>
      </c>
      <c r="H44" s="27">
        <v>2.3999999999999998E-3</v>
      </c>
      <c r="I44" s="117">
        <f>(H44*1.4)/24</f>
        <v>1.3999999999999999E-4</v>
      </c>
      <c r="J44" s="25"/>
      <c r="K44" s="25"/>
      <c r="L44" s="25"/>
      <c r="M44" s="25"/>
      <c r="N44" s="25"/>
      <c r="O44" s="25"/>
      <c r="Q44" s="25"/>
      <c r="R44" s="25"/>
      <c r="S44" s="25"/>
    </row>
    <row r="45" spans="1:20" x14ac:dyDescent="0.25">
      <c r="A45" s="2" t="s">
        <v>38</v>
      </c>
      <c r="B45" s="24"/>
      <c r="C45" s="24"/>
      <c r="D45" s="2" t="s">
        <v>97</v>
      </c>
      <c r="E45" s="28"/>
      <c r="F45" s="2" t="s">
        <v>98</v>
      </c>
      <c r="G45" s="27">
        <v>1.1999999999999999E-3</v>
      </c>
      <c r="H45" s="27">
        <v>5.4000000000000001E-4</v>
      </c>
      <c r="I45" s="117">
        <v>1E-4</v>
      </c>
      <c r="J45" s="25"/>
      <c r="K45" s="25"/>
      <c r="L45" s="25"/>
      <c r="M45" s="25"/>
      <c r="N45" s="25"/>
      <c r="O45" s="25"/>
      <c r="Q45" s="25"/>
      <c r="R45" s="25"/>
      <c r="S45" s="25"/>
    </row>
    <row r="46" spans="1:20" x14ac:dyDescent="0.25">
      <c r="A46" s="2" t="s">
        <v>99</v>
      </c>
      <c r="B46" s="24"/>
      <c r="C46" s="29"/>
      <c r="D46" s="2" t="s">
        <v>100</v>
      </c>
      <c r="E46" s="29"/>
      <c r="F46" s="2" t="s">
        <v>101</v>
      </c>
      <c r="G46" s="27">
        <f>G44*(1-0.99)</f>
        <v>5.4000000000000052E-5</v>
      </c>
      <c r="H46" s="27">
        <f>H44*(1-0.99)</f>
        <v>2.4000000000000018E-5</v>
      </c>
      <c r="I46" s="117">
        <f>I44*(1-0.99)</f>
        <v>1.4000000000000012E-6</v>
      </c>
      <c r="J46" s="25">
        <f>C44*(E44*G44+E45*G45+E46*G46)/2000</f>
        <v>0</v>
      </c>
      <c r="K46" s="25">
        <f>C44*(E44*H44+E45*H45+E46*H46)/2000</f>
        <v>0</v>
      </c>
      <c r="L46" s="25">
        <f>C44*(E44*I44+E45*I45+E46*I46)/2000</f>
        <v>0</v>
      </c>
      <c r="M46" s="25">
        <f>C45*(E44*G44+E45*G45+E46*G46)</f>
        <v>0</v>
      </c>
      <c r="N46" s="25">
        <f>C45*(E44*H44+E45*H45+E46*H46)</f>
        <v>0</v>
      </c>
      <c r="O46" s="25">
        <f>$C45*($E44*I44+$E45*I45+$E46*I46)</f>
        <v>0</v>
      </c>
      <c r="P46" s="25">
        <f>C45*8760*G44/2000*(E44+E45+E46)</f>
        <v>0</v>
      </c>
      <c r="Q46" s="25">
        <f>C45*8760*H44/2000*(E44+E45+E46)</f>
        <v>0</v>
      </c>
      <c r="R46" s="25">
        <f>$C45*8760*I44/2000*($E44+$E45+$E46)</f>
        <v>0</v>
      </c>
      <c r="S46" s="25" t="str">
        <f>IF($B46=" "," ",IF($B46=4,Q46,"0"))</f>
        <v xml:space="preserve"> </v>
      </c>
      <c r="T46" s="25" t="str">
        <f>IF($B46=" "," ",IF($B46=4,R46,"0"))</f>
        <v xml:space="preserve"> </v>
      </c>
    </row>
    <row r="47" spans="1:20" x14ac:dyDescent="0.25">
      <c r="A47" s="2"/>
      <c r="B47" s="51"/>
      <c r="C47" s="51"/>
      <c r="D47" s="2"/>
      <c r="E47" s="51"/>
      <c r="F47" s="2"/>
      <c r="G47" s="27"/>
      <c r="H47" s="27"/>
      <c r="I47" s="27"/>
      <c r="J47" s="25"/>
      <c r="K47" s="25"/>
      <c r="L47" s="25"/>
      <c r="M47" s="25"/>
      <c r="N47" s="25"/>
      <c r="O47" s="25"/>
      <c r="P47" s="25"/>
      <c r="Q47" s="25"/>
      <c r="R47" s="25"/>
      <c r="S47" s="25"/>
    </row>
    <row r="48" spans="1:20" x14ac:dyDescent="0.25">
      <c r="A48" s="2" t="s">
        <v>102</v>
      </c>
      <c r="B48" s="1"/>
      <c r="C48" s="23"/>
      <c r="D48" s="2" t="s">
        <v>33</v>
      </c>
      <c r="E48" s="24"/>
      <c r="F48" s="2" t="s">
        <v>34</v>
      </c>
      <c r="G48" s="27"/>
      <c r="H48" s="27"/>
      <c r="I48" s="27"/>
      <c r="J48" s="25"/>
      <c r="K48" s="25"/>
      <c r="L48" s="25"/>
      <c r="M48" s="25"/>
      <c r="N48" s="25"/>
      <c r="O48" s="25"/>
      <c r="Q48" s="25"/>
      <c r="R48" s="25"/>
      <c r="S48" s="25"/>
    </row>
    <row r="49" spans="1:20" x14ac:dyDescent="0.25">
      <c r="A49" s="2" t="s">
        <v>35</v>
      </c>
      <c r="B49" s="24"/>
      <c r="C49" s="24"/>
      <c r="D49" s="2" t="s">
        <v>36</v>
      </c>
      <c r="E49" s="23"/>
      <c r="F49" s="2" t="s">
        <v>37</v>
      </c>
      <c r="G49" s="27">
        <v>5.4000000000000003E-3</v>
      </c>
      <c r="H49" s="27">
        <v>2.3999999999999998E-3</v>
      </c>
      <c r="I49" s="117">
        <f>(H49*1.4)/24</f>
        <v>1.3999999999999999E-4</v>
      </c>
      <c r="J49" s="25"/>
      <c r="K49" s="25"/>
      <c r="L49" s="25"/>
      <c r="M49" s="25"/>
      <c r="N49" s="25"/>
      <c r="O49" s="25"/>
      <c r="Q49" s="25"/>
      <c r="R49" s="25"/>
      <c r="S49" s="25"/>
    </row>
    <row r="50" spans="1:20" x14ac:dyDescent="0.25">
      <c r="A50" s="2" t="s">
        <v>38</v>
      </c>
      <c r="B50" s="24"/>
      <c r="C50" s="24"/>
      <c r="D50" s="2" t="s">
        <v>97</v>
      </c>
      <c r="E50" s="28"/>
      <c r="F50" s="2" t="s">
        <v>98</v>
      </c>
      <c r="G50" s="27">
        <v>1.1999999999999999E-3</v>
      </c>
      <c r="H50" s="27">
        <v>5.4000000000000001E-4</v>
      </c>
      <c r="I50" s="117">
        <v>1E-4</v>
      </c>
      <c r="J50" s="25"/>
      <c r="K50" s="25"/>
      <c r="L50" s="25"/>
      <c r="M50" s="25"/>
      <c r="N50" s="25"/>
      <c r="O50" s="25"/>
      <c r="Q50" s="25"/>
      <c r="R50" s="25"/>
      <c r="S50" s="25"/>
    </row>
    <row r="51" spans="1:20" x14ac:dyDescent="0.25">
      <c r="A51" s="2" t="s">
        <v>99</v>
      </c>
      <c r="B51" s="24"/>
      <c r="C51" s="29"/>
      <c r="D51" s="2" t="s">
        <v>100</v>
      </c>
      <c r="E51" s="29"/>
      <c r="F51" s="2" t="s">
        <v>101</v>
      </c>
      <c r="G51" s="27">
        <f>G49*(1-0.99)</f>
        <v>5.4000000000000052E-5</v>
      </c>
      <c r="H51" s="27">
        <f>H49*(1-0.99)</f>
        <v>2.4000000000000018E-5</v>
      </c>
      <c r="I51" s="117">
        <f>I49*(1-0.99)</f>
        <v>1.4000000000000012E-6</v>
      </c>
      <c r="J51" s="25">
        <f>C49*(E49*G49+E50*G50+E51*G51)/2000</f>
        <v>0</v>
      </c>
      <c r="K51" s="25">
        <f>C49*(E49*H49+E50*H50+E51*H51)/2000</f>
        <v>0</v>
      </c>
      <c r="L51" s="25">
        <f>C49*(E49*I49+E50*I50+E51*I51)/2000</f>
        <v>0</v>
      </c>
      <c r="M51" s="25">
        <f>C50*(E49*G49+E50*G50+E51*G51)</f>
        <v>0</v>
      </c>
      <c r="N51" s="25">
        <f>C50*(E49*H49+E50*H50+E51*H51)</f>
        <v>0</v>
      </c>
      <c r="O51" s="25">
        <f>$C50*($E49*I49+$E50*I50+$E51*I51)</f>
        <v>0</v>
      </c>
      <c r="P51" s="25">
        <f>C50*8760*G49/2000*(E49+E50+E51)</f>
        <v>0</v>
      </c>
      <c r="Q51" s="25">
        <f>C50*8760*H49/2000*(E49+E50+E51)</f>
        <v>0</v>
      </c>
      <c r="R51" s="25">
        <f>$C50*8760*I49/2000*($E49+$E50+$E51)</f>
        <v>0</v>
      </c>
      <c r="S51" s="25" t="str">
        <f>IF($B51=" "," ",IF($B51=4,Q51,"0"))</f>
        <v xml:space="preserve"> </v>
      </c>
      <c r="T51" s="25" t="str">
        <f>IF($B51=" "," ",IF($B51=4,R51,"0"))</f>
        <v xml:space="preserve"> </v>
      </c>
    </row>
    <row r="52" spans="1:20" x14ac:dyDescent="0.25">
      <c r="B52" s="1"/>
      <c r="C52" s="1"/>
      <c r="E52" s="1"/>
      <c r="G52" s="27"/>
      <c r="H52" s="27"/>
      <c r="I52" s="27"/>
      <c r="J52" s="25"/>
      <c r="K52" s="25"/>
      <c r="L52" s="25"/>
      <c r="M52" s="25"/>
      <c r="N52" s="25"/>
      <c r="O52" s="25"/>
      <c r="Q52" s="25"/>
      <c r="R52" s="25"/>
      <c r="S52" s="25"/>
    </row>
    <row r="53" spans="1:20" x14ac:dyDescent="0.25">
      <c r="A53" s="2" t="s">
        <v>102</v>
      </c>
      <c r="B53" s="1"/>
      <c r="C53" s="23"/>
      <c r="D53" s="2" t="s">
        <v>33</v>
      </c>
      <c r="E53" s="24"/>
      <c r="F53" s="2" t="s">
        <v>34</v>
      </c>
      <c r="G53" s="27"/>
      <c r="H53" s="27"/>
      <c r="I53" s="27"/>
      <c r="J53" s="25"/>
      <c r="K53" s="25"/>
      <c r="L53" s="25"/>
      <c r="M53" s="25"/>
      <c r="N53" s="25"/>
      <c r="O53" s="25"/>
      <c r="Q53" s="25"/>
      <c r="R53" s="25"/>
      <c r="S53" s="25"/>
    </row>
    <row r="54" spans="1:20" x14ac:dyDescent="0.25">
      <c r="A54" s="2" t="s">
        <v>35</v>
      </c>
      <c r="B54" s="24"/>
      <c r="C54" s="24"/>
      <c r="D54" s="2" t="s">
        <v>36</v>
      </c>
      <c r="E54" s="23"/>
      <c r="F54" s="2" t="s">
        <v>37</v>
      </c>
      <c r="G54" s="27">
        <v>5.4000000000000003E-3</v>
      </c>
      <c r="H54" s="27">
        <v>2.3999999999999998E-3</v>
      </c>
      <c r="I54" s="117">
        <f>(H54*1.4)/24</f>
        <v>1.3999999999999999E-4</v>
      </c>
      <c r="J54" s="25"/>
      <c r="K54" s="25"/>
      <c r="L54" s="25"/>
      <c r="M54" s="25"/>
      <c r="N54" s="25"/>
      <c r="O54" s="25"/>
      <c r="Q54" s="25"/>
      <c r="R54" s="25"/>
      <c r="S54" s="25"/>
    </row>
    <row r="55" spans="1:20" x14ac:dyDescent="0.25">
      <c r="A55" s="2" t="s">
        <v>38</v>
      </c>
      <c r="B55" s="24"/>
      <c r="C55" s="24"/>
      <c r="D55" s="2" t="s">
        <v>97</v>
      </c>
      <c r="E55" s="28"/>
      <c r="F55" s="2" t="s">
        <v>98</v>
      </c>
      <c r="G55" s="27">
        <v>1.1999999999999999E-3</v>
      </c>
      <c r="H55" s="27">
        <v>5.4000000000000001E-4</v>
      </c>
      <c r="I55" s="117">
        <v>1E-4</v>
      </c>
      <c r="J55" s="25"/>
      <c r="K55" s="25"/>
      <c r="L55" s="25"/>
      <c r="M55" s="25"/>
      <c r="N55" s="25"/>
      <c r="O55" s="25"/>
      <c r="Q55" s="25"/>
      <c r="R55" s="25"/>
      <c r="S55" s="25"/>
    </row>
    <row r="56" spans="1:20" x14ac:dyDescent="0.25">
      <c r="A56" s="2" t="s">
        <v>99</v>
      </c>
      <c r="B56" s="24"/>
      <c r="C56" s="29"/>
      <c r="D56" s="2" t="s">
        <v>100</v>
      </c>
      <c r="E56" s="29"/>
      <c r="F56" s="2" t="s">
        <v>101</v>
      </c>
      <c r="G56" s="27">
        <f>G54*(1-0.99)</f>
        <v>5.4000000000000052E-5</v>
      </c>
      <c r="H56" s="27">
        <f>H54*(1-0.99)</f>
        <v>2.4000000000000018E-5</v>
      </c>
      <c r="I56" s="117">
        <f>I54*(1-0.99)</f>
        <v>1.4000000000000012E-6</v>
      </c>
      <c r="J56" s="25">
        <f>C54*(E54*G54+E55*G55+E56*G56)/2000</f>
        <v>0</v>
      </c>
      <c r="K56" s="25">
        <f>C54*(E54*H54+E55*H55+E56*H56)/2000</f>
        <v>0</v>
      </c>
      <c r="L56" s="25">
        <f>C54*(E54*I54+E55*I55+E56*I56)/2000</f>
        <v>0</v>
      </c>
      <c r="M56" s="25">
        <f>C55*(E54*G54+E55*G55+E56*G56)</f>
        <v>0</v>
      </c>
      <c r="N56" s="25">
        <f>C55*(E54*H54+E55*H55+E56*H56)</f>
        <v>0</v>
      </c>
      <c r="O56" s="25">
        <f>$C55*($E54*I54+$E55*I55+$E56*I56)</f>
        <v>0</v>
      </c>
      <c r="P56" s="25">
        <f>C55*8760*G54/2000*(E54+E55+E56)</f>
        <v>0</v>
      </c>
      <c r="Q56" s="25">
        <f>C55*8760*H54/2000*(E54+E55+E56)</f>
        <v>0</v>
      </c>
      <c r="R56" s="25">
        <f>$C55*8760*I54/2000*($E54+$E55+$E56)</f>
        <v>0</v>
      </c>
      <c r="S56" s="25" t="str">
        <f>IF($B56=" "," ",IF($B56=4,Q56,"0"))</f>
        <v xml:space="preserve"> </v>
      </c>
      <c r="T56" s="25" t="str">
        <f>IF($B56=" "," ",IF($B56=4,R56,"0"))</f>
        <v xml:space="preserve"> </v>
      </c>
    </row>
    <row r="57" spans="1:20" x14ac:dyDescent="0.25">
      <c r="B57" s="1"/>
      <c r="C57" s="1"/>
      <c r="E57" s="1"/>
      <c r="G57" s="27"/>
      <c r="H57" s="27"/>
      <c r="I57" s="27"/>
      <c r="J57" s="25"/>
      <c r="K57" s="25"/>
      <c r="L57" s="25"/>
      <c r="M57" s="25"/>
      <c r="N57" s="25"/>
      <c r="O57" s="25"/>
      <c r="Q57" s="25"/>
      <c r="R57" s="25"/>
      <c r="S57" s="203" t="s">
        <v>61</v>
      </c>
      <c r="T57" s="203"/>
    </row>
    <row r="58" spans="1:20" x14ac:dyDescent="0.25">
      <c r="A58" s="43"/>
      <c r="J58" s="182" t="s">
        <v>96</v>
      </c>
      <c r="K58" s="182"/>
      <c r="L58" s="182"/>
      <c r="M58" s="182" t="s">
        <v>96</v>
      </c>
      <c r="N58" s="182"/>
      <c r="O58" s="182"/>
      <c r="P58" s="180" t="s">
        <v>58</v>
      </c>
      <c r="Q58" s="180"/>
      <c r="R58" s="180"/>
      <c r="S58" s="180" t="s">
        <v>58</v>
      </c>
      <c r="T58" s="180"/>
    </row>
    <row r="59" spans="1:20" x14ac:dyDescent="0.25">
      <c r="G59" s="181" t="s">
        <v>16</v>
      </c>
      <c r="H59" s="181"/>
      <c r="I59" s="181"/>
      <c r="J59" s="182" t="s">
        <v>55</v>
      </c>
      <c r="K59" s="182"/>
      <c r="L59" s="182"/>
      <c r="M59" s="182" t="s">
        <v>56</v>
      </c>
      <c r="N59" s="182"/>
      <c r="O59" s="182"/>
      <c r="P59" s="183" t="s">
        <v>57</v>
      </c>
      <c r="Q59" s="183"/>
      <c r="R59" s="183"/>
      <c r="S59" s="183" t="s">
        <v>60</v>
      </c>
      <c r="T59" s="183"/>
    </row>
    <row r="60" spans="1:20" x14ac:dyDescent="0.25">
      <c r="G60" s="22" t="s">
        <v>17</v>
      </c>
      <c r="H60" s="22" t="s">
        <v>18</v>
      </c>
      <c r="I60" s="22" t="s">
        <v>51</v>
      </c>
      <c r="J60" s="22" t="s">
        <v>17</v>
      </c>
      <c r="K60" s="22" t="s">
        <v>19</v>
      </c>
      <c r="L60" s="22" t="s">
        <v>51</v>
      </c>
      <c r="M60" s="22" t="s">
        <v>17</v>
      </c>
      <c r="N60" s="22" t="s">
        <v>19</v>
      </c>
      <c r="O60" s="22" t="s">
        <v>51</v>
      </c>
      <c r="P60" s="22" t="s">
        <v>17</v>
      </c>
      <c r="Q60" s="22" t="s">
        <v>19</v>
      </c>
      <c r="R60" s="22" t="s">
        <v>51</v>
      </c>
      <c r="S60" s="22" t="s">
        <v>19</v>
      </c>
      <c r="T60" s="22" t="s">
        <v>51</v>
      </c>
    </row>
    <row r="61" spans="1:20" x14ac:dyDescent="0.25">
      <c r="A61" s="2" t="s">
        <v>20</v>
      </c>
      <c r="D61" s="2" t="s">
        <v>21</v>
      </c>
      <c r="E61" s="2"/>
      <c r="G61" s="22" t="s">
        <v>23</v>
      </c>
      <c r="H61" s="22" t="s">
        <v>23</v>
      </c>
      <c r="I61" s="22" t="s">
        <v>23</v>
      </c>
      <c r="J61" s="22" t="s">
        <v>24</v>
      </c>
      <c r="K61" s="22" t="s">
        <v>24</v>
      </c>
      <c r="L61" s="22" t="s">
        <v>24</v>
      </c>
      <c r="M61" s="22" t="s">
        <v>25</v>
      </c>
      <c r="N61" s="22" t="s">
        <v>25</v>
      </c>
      <c r="O61" s="22" t="s">
        <v>24</v>
      </c>
      <c r="P61" s="22" t="s">
        <v>24</v>
      </c>
      <c r="Q61" s="22" t="s">
        <v>24</v>
      </c>
      <c r="R61" s="22" t="s">
        <v>24</v>
      </c>
      <c r="S61" s="22" t="s">
        <v>24</v>
      </c>
      <c r="T61" s="22" t="s">
        <v>24</v>
      </c>
    </row>
    <row r="62" spans="1:20" x14ac:dyDescent="0.25">
      <c r="A62" s="2" t="s">
        <v>26</v>
      </c>
      <c r="B62" s="2"/>
      <c r="D62" s="2" t="s">
        <v>27</v>
      </c>
      <c r="E62" s="2"/>
      <c r="G62" s="2" t="s">
        <v>29</v>
      </c>
      <c r="H62" s="2" t="s">
        <v>30</v>
      </c>
      <c r="I62" s="2" t="s">
        <v>30</v>
      </c>
      <c r="J62" s="2" t="s">
        <v>29</v>
      </c>
      <c r="K62" s="2" t="s">
        <v>29</v>
      </c>
      <c r="L62" s="2" t="s">
        <v>31</v>
      </c>
      <c r="M62" s="2" t="s">
        <v>31</v>
      </c>
      <c r="N62" s="2" t="s">
        <v>31</v>
      </c>
      <c r="O62" s="2" t="s">
        <v>31</v>
      </c>
      <c r="P62" s="2" t="s">
        <v>31</v>
      </c>
      <c r="Q62" s="2" t="s">
        <v>31</v>
      </c>
      <c r="R62" s="2" t="s">
        <v>31</v>
      </c>
      <c r="S62" s="22" t="s">
        <v>31</v>
      </c>
      <c r="T62" s="22" t="s">
        <v>31</v>
      </c>
    </row>
    <row r="63" spans="1:20" x14ac:dyDescent="0.25">
      <c r="A63" s="2" t="s">
        <v>103</v>
      </c>
      <c r="B63" s="1"/>
      <c r="C63" s="23"/>
      <c r="D63" s="2" t="s">
        <v>33</v>
      </c>
      <c r="E63" s="24"/>
      <c r="F63" s="2" t="s">
        <v>34</v>
      </c>
      <c r="G63" s="27"/>
      <c r="H63" s="27"/>
      <c r="I63" s="27"/>
      <c r="J63" s="25"/>
      <c r="K63" s="25"/>
      <c r="L63" s="25"/>
      <c r="M63" s="25"/>
      <c r="N63" s="25"/>
      <c r="O63" s="25"/>
      <c r="Q63" s="25"/>
      <c r="R63" s="25"/>
      <c r="S63" s="25"/>
    </row>
    <row r="64" spans="1:20" x14ac:dyDescent="0.25">
      <c r="A64" s="2" t="s">
        <v>35</v>
      </c>
      <c r="B64" s="24"/>
      <c r="C64" s="24"/>
      <c r="D64" s="2" t="s">
        <v>36</v>
      </c>
      <c r="E64" s="23"/>
      <c r="F64" s="2" t="s">
        <v>37</v>
      </c>
      <c r="G64" s="27">
        <v>5.4000000000000003E-3</v>
      </c>
      <c r="H64" s="27">
        <v>2.3999999999999998E-3</v>
      </c>
      <c r="I64" s="117">
        <f>(H64*15)/51</f>
        <v>7.0588235294117641E-4</v>
      </c>
      <c r="J64" s="25"/>
      <c r="K64" s="25"/>
      <c r="L64" s="25"/>
      <c r="M64" s="25"/>
      <c r="N64" s="25"/>
      <c r="O64" s="25"/>
      <c r="Q64" s="25"/>
      <c r="R64" s="25"/>
      <c r="S64" s="25"/>
    </row>
    <row r="65" spans="1:20" x14ac:dyDescent="0.25">
      <c r="A65" s="2" t="s">
        <v>38</v>
      </c>
      <c r="B65" s="24"/>
      <c r="C65" s="24"/>
      <c r="D65" s="2" t="s">
        <v>97</v>
      </c>
      <c r="E65" s="28"/>
      <c r="F65" s="2" t="s">
        <v>98</v>
      </c>
      <c r="G65" s="27">
        <v>1.1999999999999999E-3</v>
      </c>
      <c r="H65" s="27">
        <v>5.4000000000000001E-4</v>
      </c>
      <c r="I65" s="117">
        <v>1E-4</v>
      </c>
      <c r="J65" s="25"/>
      <c r="K65" s="25"/>
      <c r="L65" s="25"/>
      <c r="M65" s="25"/>
      <c r="N65" s="25"/>
      <c r="O65" s="25"/>
      <c r="Q65" s="25"/>
      <c r="R65" s="25"/>
      <c r="S65" s="25"/>
    </row>
    <row r="66" spans="1:20" x14ac:dyDescent="0.25">
      <c r="A66" s="2" t="s">
        <v>99</v>
      </c>
      <c r="B66" s="24"/>
      <c r="C66" s="29"/>
      <c r="D66" s="2" t="s">
        <v>100</v>
      </c>
      <c r="E66" s="29"/>
      <c r="F66" s="2" t="s">
        <v>101</v>
      </c>
      <c r="G66" s="27">
        <f>G64*(1-0.99)</f>
        <v>5.4000000000000052E-5</v>
      </c>
      <c r="H66" s="27">
        <f>H64*(1-0.99)</f>
        <v>2.4000000000000018E-5</v>
      </c>
      <c r="I66" s="117">
        <f>I64*(1-0.99)</f>
        <v>7.05882352941177E-6</v>
      </c>
      <c r="J66" s="25">
        <f>C64*(E64*G64+E65*G65+E66*G66)/2000</f>
        <v>0</v>
      </c>
      <c r="K66" s="25">
        <f>C64*(E64*H64+E65*H65+E66*H66)/2000</f>
        <v>0</v>
      </c>
      <c r="L66" s="25">
        <f>C64*(E64*I64+E65*I65+E66*I66)/2000</f>
        <v>0</v>
      </c>
      <c r="M66" s="25">
        <f>C65*(E64*G64+E65*G65+E66*G66)</f>
        <v>0</v>
      </c>
      <c r="N66" s="25">
        <f>C65*(E64*H64+E65*H65+E66*H66)</f>
        <v>0</v>
      </c>
      <c r="O66" s="25">
        <f>$C65*($E64*I64+$E65*I65+$E66*I66)</f>
        <v>0</v>
      </c>
      <c r="P66" s="25">
        <f>C65*8760*G64/2000*(E64+E65+E66)</f>
        <v>0</v>
      </c>
      <c r="Q66" s="25">
        <f>C65*8760*H64/2000*(E64+E65+E66)</f>
        <v>0</v>
      </c>
      <c r="R66" s="25">
        <f>$C65*8760*I64/2000*($E64+$E65+$E66)</f>
        <v>0</v>
      </c>
      <c r="S66" s="25" t="str">
        <f>IF($B66=" "," ",IF($B66=4,Q66,"0"))</f>
        <v xml:space="preserve"> </v>
      </c>
      <c r="T66" s="25" t="str">
        <f>IF($B66=" "," ",IF($B66=4,R66,"0"))</f>
        <v xml:space="preserve"> </v>
      </c>
    </row>
    <row r="67" spans="1:20" x14ac:dyDescent="0.25">
      <c r="B67" s="1"/>
      <c r="C67" s="1"/>
      <c r="E67" s="1"/>
      <c r="G67" s="27"/>
      <c r="H67" s="27"/>
      <c r="I67" s="27"/>
      <c r="J67" s="25"/>
      <c r="K67" s="25"/>
      <c r="L67" s="25"/>
      <c r="M67" s="25"/>
      <c r="N67" s="25"/>
      <c r="O67" s="25"/>
      <c r="Q67" s="25"/>
      <c r="R67" s="25"/>
      <c r="S67" s="25"/>
    </row>
    <row r="68" spans="1:20" x14ac:dyDescent="0.25">
      <c r="A68" s="2" t="s">
        <v>103</v>
      </c>
      <c r="B68" s="1"/>
      <c r="C68" s="23"/>
      <c r="D68" s="2" t="s">
        <v>33</v>
      </c>
      <c r="E68" s="24"/>
      <c r="F68" s="2" t="s">
        <v>34</v>
      </c>
      <c r="G68" s="27"/>
      <c r="H68" s="27"/>
      <c r="I68" s="27"/>
      <c r="J68" s="25"/>
      <c r="K68" s="25"/>
      <c r="L68" s="25"/>
      <c r="M68" s="25"/>
      <c r="N68" s="25"/>
      <c r="O68" s="25"/>
      <c r="Q68" s="25"/>
      <c r="R68" s="25"/>
      <c r="S68" s="25"/>
    </row>
    <row r="69" spans="1:20" x14ac:dyDescent="0.25">
      <c r="A69" s="2" t="s">
        <v>35</v>
      </c>
      <c r="B69" s="24"/>
      <c r="C69" s="24"/>
      <c r="D69" s="2" t="s">
        <v>36</v>
      </c>
      <c r="E69" s="23"/>
      <c r="F69" s="2" t="s">
        <v>37</v>
      </c>
      <c r="G69" s="27">
        <v>5.4000000000000003E-3</v>
      </c>
      <c r="H69" s="27">
        <v>2.3999999999999998E-3</v>
      </c>
      <c r="I69" s="117">
        <f>(H69*15)/51</f>
        <v>7.0588235294117641E-4</v>
      </c>
      <c r="J69" s="25"/>
      <c r="K69" s="25"/>
      <c r="L69" s="25"/>
      <c r="M69" s="25"/>
      <c r="N69" s="25"/>
      <c r="O69" s="25"/>
      <c r="Q69" s="25"/>
      <c r="R69" s="25"/>
      <c r="S69" s="25"/>
    </row>
    <row r="70" spans="1:20" x14ac:dyDescent="0.25">
      <c r="A70" s="2" t="s">
        <v>38</v>
      </c>
      <c r="B70" s="24"/>
      <c r="C70" s="24"/>
      <c r="D70" s="2" t="s">
        <v>97</v>
      </c>
      <c r="E70" s="28"/>
      <c r="F70" s="2" t="s">
        <v>98</v>
      </c>
      <c r="G70" s="27">
        <v>1.1999999999999999E-3</v>
      </c>
      <c r="H70" s="27">
        <v>5.4000000000000001E-4</v>
      </c>
      <c r="I70" s="117">
        <v>1E-4</v>
      </c>
      <c r="J70" s="25"/>
      <c r="K70" s="25"/>
      <c r="L70" s="25"/>
      <c r="M70" s="25"/>
      <c r="N70" s="25"/>
      <c r="O70" s="25"/>
      <c r="Q70" s="25"/>
      <c r="R70" s="25"/>
      <c r="S70" s="25"/>
    </row>
    <row r="71" spans="1:20" x14ac:dyDescent="0.25">
      <c r="A71" s="2" t="s">
        <v>99</v>
      </c>
      <c r="B71" s="24"/>
      <c r="C71" s="29"/>
      <c r="D71" s="2" t="s">
        <v>100</v>
      </c>
      <c r="E71" s="29"/>
      <c r="F71" s="2" t="s">
        <v>101</v>
      </c>
      <c r="G71" s="27">
        <f>G69*(1-0.99)</f>
        <v>5.4000000000000052E-5</v>
      </c>
      <c r="H71" s="27">
        <f>H69*(1-0.99)</f>
        <v>2.4000000000000018E-5</v>
      </c>
      <c r="I71" s="117">
        <f>I69*(1-0.99)</f>
        <v>7.05882352941177E-6</v>
      </c>
      <c r="J71" s="25">
        <f>C69*(E69*G69+E70*G70+E71*G71)/2000</f>
        <v>0</v>
      </c>
      <c r="K71" s="25">
        <f>C69*(E69*H69+E70*H70+E71*H71)/2000</f>
        <v>0</v>
      </c>
      <c r="L71" s="25">
        <f>C69*(E69*I69+E70*I70+E71*I71)/2000</f>
        <v>0</v>
      </c>
      <c r="M71" s="25">
        <f>C70*(E69*G69+E70*G70+E71*G71)</f>
        <v>0</v>
      </c>
      <c r="N71" s="25">
        <f>C70*(E69*H69+E70*H70+E71*H71)</f>
        <v>0</v>
      </c>
      <c r="O71" s="25">
        <f>$C70*($E69*I69+$E70*I70+$E71*I71)</f>
        <v>0</v>
      </c>
      <c r="P71" s="25">
        <f>C70*8760*G69/2000*(E69+E70+E71)</f>
        <v>0</v>
      </c>
      <c r="Q71" s="25">
        <f>C70*8760*H69/2000*(E69+E70+E71)</f>
        <v>0</v>
      </c>
      <c r="R71" s="25">
        <f>$C70*8760*I69/2000*($E69+$E70+$E71)</f>
        <v>0</v>
      </c>
      <c r="S71" s="25" t="str">
        <f>IF($B71=" "," ",IF($B71=4,Q71,"0"))</f>
        <v xml:space="preserve"> </v>
      </c>
      <c r="T71" s="25" t="str">
        <f>IF($B71=" "," ",IF($B71=4,R71,"0"))</f>
        <v xml:space="preserve"> </v>
      </c>
    </row>
    <row r="72" spans="1:20" x14ac:dyDescent="0.25">
      <c r="B72" s="1"/>
      <c r="C72" s="1"/>
      <c r="E72" s="1"/>
      <c r="G72" s="27"/>
      <c r="H72" s="27"/>
      <c r="I72" s="27"/>
      <c r="J72" s="25"/>
      <c r="K72" s="25"/>
      <c r="L72" s="25"/>
      <c r="M72" s="25"/>
      <c r="N72" s="25"/>
      <c r="O72" s="25"/>
      <c r="Q72" s="25"/>
      <c r="R72" s="25"/>
      <c r="S72" s="25"/>
    </row>
    <row r="73" spans="1:20" x14ac:dyDescent="0.25">
      <c r="A73" s="2" t="s">
        <v>103</v>
      </c>
      <c r="B73" s="1"/>
      <c r="C73" s="23"/>
      <c r="D73" s="2" t="s">
        <v>33</v>
      </c>
      <c r="E73" s="24"/>
      <c r="F73" s="2" t="s">
        <v>34</v>
      </c>
      <c r="G73" s="27"/>
      <c r="H73" s="27"/>
      <c r="I73" s="27"/>
      <c r="J73" s="25"/>
      <c r="K73" s="25"/>
      <c r="L73" s="25"/>
      <c r="M73" s="25"/>
      <c r="N73" s="25"/>
      <c r="O73" s="25"/>
      <c r="Q73" s="25"/>
      <c r="R73" s="25"/>
      <c r="S73" s="25"/>
    </row>
    <row r="74" spans="1:20" x14ac:dyDescent="0.25">
      <c r="A74" s="2" t="s">
        <v>35</v>
      </c>
      <c r="B74" s="24"/>
      <c r="C74" s="24"/>
      <c r="D74" s="2" t="s">
        <v>36</v>
      </c>
      <c r="E74" s="23"/>
      <c r="F74" s="2" t="s">
        <v>37</v>
      </c>
      <c r="G74" s="27">
        <v>5.4000000000000003E-3</v>
      </c>
      <c r="H74" s="27">
        <v>2.3999999999999998E-3</v>
      </c>
      <c r="I74" s="117">
        <f>(H74*15)/51</f>
        <v>7.0588235294117641E-4</v>
      </c>
      <c r="J74" s="25"/>
      <c r="K74" s="25"/>
      <c r="L74" s="25"/>
      <c r="M74" s="25"/>
      <c r="N74" s="25"/>
      <c r="O74" s="25"/>
      <c r="Q74" s="25"/>
      <c r="R74" s="25"/>
      <c r="S74" s="25"/>
    </row>
    <row r="75" spans="1:20" x14ac:dyDescent="0.25">
      <c r="A75" s="2" t="s">
        <v>38</v>
      </c>
      <c r="B75" s="24"/>
      <c r="C75" s="24"/>
      <c r="D75" s="2" t="s">
        <v>97</v>
      </c>
      <c r="E75" s="28"/>
      <c r="F75" s="2" t="s">
        <v>98</v>
      </c>
      <c r="G75" s="27">
        <v>1.1999999999999999E-3</v>
      </c>
      <c r="H75" s="27">
        <v>5.4000000000000001E-4</v>
      </c>
      <c r="I75" s="117">
        <v>1E-4</v>
      </c>
      <c r="J75" s="25"/>
      <c r="K75" s="25"/>
      <c r="L75" s="25"/>
      <c r="M75" s="25"/>
      <c r="N75" s="25"/>
      <c r="O75" s="25"/>
      <c r="Q75" s="25"/>
      <c r="R75" s="25"/>
      <c r="S75" s="25"/>
    </row>
    <row r="76" spans="1:20" x14ac:dyDescent="0.25">
      <c r="A76" s="2" t="s">
        <v>99</v>
      </c>
      <c r="B76" s="24"/>
      <c r="C76" s="29"/>
      <c r="D76" s="2" t="s">
        <v>100</v>
      </c>
      <c r="E76" s="29"/>
      <c r="F76" s="2" t="s">
        <v>101</v>
      </c>
      <c r="G76" s="27">
        <f>G74*(1-0.99)</f>
        <v>5.4000000000000052E-5</v>
      </c>
      <c r="H76" s="27">
        <f>H74*(1-0.99)</f>
        <v>2.4000000000000018E-5</v>
      </c>
      <c r="I76" s="117">
        <f>I74*(1-0.99)</f>
        <v>7.05882352941177E-6</v>
      </c>
      <c r="J76" s="25">
        <f>C74*(E74*G74+E75*G75+E76*G76)/2000</f>
        <v>0</v>
      </c>
      <c r="K76" s="25">
        <f>C74*(E74*H74+E75*H75+E76*H76)/2000</f>
        <v>0</v>
      </c>
      <c r="L76" s="25">
        <f>C74*(E74*I74+E75*I75+E76*I76)/2000</f>
        <v>0</v>
      </c>
      <c r="M76" s="25">
        <f>C75*(E74*G74+E75*G75+E76*G76)</f>
        <v>0</v>
      </c>
      <c r="N76" s="25">
        <f>C75*(E74*H74+E75*H75+E76*H76)</f>
        <v>0</v>
      </c>
      <c r="O76" s="25">
        <f>$C75*($E74*I74+$E75*I75+$E76*I76)</f>
        <v>0</v>
      </c>
      <c r="P76" s="25">
        <f>C75*8760*G74/2000*(E74+E75+E76)</f>
        <v>0</v>
      </c>
      <c r="Q76" s="25">
        <f>C75*8760*H74/2000*(E74+E75+E76)</f>
        <v>0</v>
      </c>
      <c r="R76" s="25">
        <f>$C75*8760*I74/2000*($E74+$E75+$E76)</f>
        <v>0</v>
      </c>
      <c r="S76" s="25" t="str">
        <f>IF($B76=" "," ",IF($B76=4,Q76,"0"))</f>
        <v xml:space="preserve"> </v>
      </c>
      <c r="T76" s="25" t="str">
        <f>IF($B76=" "," ",IF($B76=4,R76,"0"))</f>
        <v xml:space="preserve"> </v>
      </c>
    </row>
    <row r="77" spans="1:20" x14ac:dyDescent="0.25">
      <c r="B77" s="1"/>
      <c r="C77" s="1"/>
      <c r="E77" s="1"/>
      <c r="G77" s="27"/>
      <c r="H77" s="27"/>
      <c r="I77" s="27"/>
      <c r="J77" s="25"/>
      <c r="K77" s="25"/>
      <c r="L77" s="25"/>
      <c r="M77" s="25"/>
      <c r="N77" s="25"/>
      <c r="O77" s="25"/>
      <c r="Q77" s="25"/>
      <c r="R77" s="25"/>
      <c r="S77" s="25"/>
    </row>
    <row r="78" spans="1:20" x14ac:dyDescent="0.25">
      <c r="A78" s="2" t="s">
        <v>103</v>
      </c>
      <c r="B78" s="1"/>
      <c r="C78" s="23"/>
      <c r="D78" s="2" t="s">
        <v>33</v>
      </c>
      <c r="E78" s="24"/>
      <c r="F78" s="2" t="s">
        <v>34</v>
      </c>
      <c r="G78" s="27"/>
      <c r="H78" s="27"/>
      <c r="I78" s="27"/>
      <c r="J78" s="25"/>
      <c r="K78" s="25"/>
      <c r="L78" s="25"/>
      <c r="M78" s="25"/>
      <c r="N78" s="25"/>
      <c r="O78" s="25"/>
      <c r="Q78" s="25"/>
      <c r="R78" s="25"/>
      <c r="S78" s="25"/>
    </row>
    <row r="79" spans="1:20" x14ac:dyDescent="0.25">
      <c r="A79" s="2" t="s">
        <v>35</v>
      </c>
      <c r="B79" s="24"/>
      <c r="C79" s="24"/>
      <c r="D79" s="2" t="s">
        <v>36</v>
      </c>
      <c r="E79" s="23"/>
      <c r="F79" s="2" t="s">
        <v>37</v>
      </c>
      <c r="G79" s="27">
        <v>5.4000000000000003E-3</v>
      </c>
      <c r="H79" s="27">
        <v>2.3999999999999998E-3</v>
      </c>
      <c r="I79" s="117">
        <f>(H79*15)/51</f>
        <v>7.0588235294117641E-4</v>
      </c>
      <c r="J79" s="25"/>
      <c r="K79" s="25"/>
      <c r="L79" s="25"/>
      <c r="M79" s="25"/>
      <c r="N79" s="25"/>
      <c r="O79" s="25"/>
      <c r="Q79" s="25"/>
      <c r="R79" s="25"/>
      <c r="S79" s="25"/>
    </row>
    <row r="80" spans="1:20" x14ac:dyDescent="0.25">
      <c r="A80" s="2" t="s">
        <v>38</v>
      </c>
      <c r="B80" s="24"/>
      <c r="C80" s="24"/>
      <c r="D80" s="2" t="s">
        <v>97</v>
      </c>
      <c r="E80" s="28"/>
      <c r="F80" s="2" t="s">
        <v>98</v>
      </c>
      <c r="G80" s="27">
        <v>1.1999999999999999E-3</v>
      </c>
      <c r="H80" s="27">
        <v>5.4000000000000001E-4</v>
      </c>
      <c r="I80" s="117">
        <v>1E-4</v>
      </c>
      <c r="J80" s="25"/>
      <c r="K80" s="25"/>
      <c r="L80" s="25"/>
      <c r="M80" s="25"/>
      <c r="N80" s="25"/>
      <c r="O80" s="25"/>
      <c r="Q80" s="25"/>
      <c r="R80" s="25"/>
      <c r="S80" s="25"/>
    </row>
    <row r="81" spans="1:20" x14ac:dyDescent="0.25">
      <c r="A81" s="2" t="s">
        <v>99</v>
      </c>
      <c r="B81" s="24"/>
      <c r="C81" s="29"/>
      <c r="D81" s="2" t="s">
        <v>100</v>
      </c>
      <c r="E81" s="29"/>
      <c r="F81" s="2" t="s">
        <v>101</v>
      </c>
      <c r="G81" s="27">
        <f>G79*(1-0.99)</f>
        <v>5.4000000000000052E-5</v>
      </c>
      <c r="H81" s="27">
        <f>H79*(1-0.99)</f>
        <v>2.4000000000000018E-5</v>
      </c>
      <c r="I81" s="117">
        <f>I79*(1-0.99)</f>
        <v>7.05882352941177E-6</v>
      </c>
      <c r="J81" s="25">
        <f>C79*(E79*G79+E80*G80+E81*G81)/2000</f>
        <v>0</v>
      </c>
      <c r="K81" s="25">
        <f>C79*(E79*H79+E80*H80+E81*H81)/2000</f>
        <v>0</v>
      </c>
      <c r="L81" s="25">
        <f>C79*(E79*I79+E80*I80+E81*I81)/2000</f>
        <v>0</v>
      </c>
      <c r="M81" s="25">
        <f>C80*(E79*G79+E80*G80+E81*G81)</f>
        <v>0</v>
      </c>
      <c r="N81" s="25">
        <f>C80*(E79*H79+E80*H80+E81*H81)</f>
        <v>0</v>
      </c>
      <c r="O81" s="25">
        <f>$C80*($E79*I79+$E80*I80+$E81*I81)</f>
        <v>0</v>
      </c>
      <c r="P81" s="25">
        <f>C80*8760*G79/2000*(E79+E80+E81)</f>
        <v>0</v>
      </c>
      <c r="Q81" s="25">
        <f>C80*8760*H79/2000*(E79+E80+E81)</f>
        <v>0</v>
      </c>
      <c r="R81" s="25">
        <f>$C80*8760*I79/2000*($E79+$E80+$E81)</f>
        <v>0</v>
      </c>
      <c r="S81" s="25" t="str">
        <f>IF($B81=" "," ",IF($B81=4,Q81,"0"))</f>
        <v xml:space="preserve"> </v>
      </c>
      <c r="T81" s="25" t="str">
        <f>IF($B81=" "," ",IF($B81=4,R81,"0"))</f>
        <v xml:space="preserve"> </v>
      </c>
    </row>
    <row r="82" spans="1:20" x14ac:dyDescent="0.25">
      <c r="B82" s="1"/>
      <c r="C82" s="1"/>
      <c r="E82" s="1"/>
      <c r="G82" s="27"/>
      <c r="H82" s="27"/>
      <c r="I82" s="27"/>
      <c r="J82" s="25"/>
      <c r="K82" s="25"/>
      <c r="L82" s="25"/>
      <c r="M82" s="25"/>
      <c r="N82" s="25"/>
      <c r="O82" s="25"/>
      <c r="Q82" s="25"/>
      <c r="R82" s="25"/>
      <c r="S82" s="25"/>
    </row>
    <row r="83" spans="1:20" x14ac:dyDescent="0.25">
      <c r="A83" s="2" t="s">
        <v>104</v>
      </c>
      <c r="B83" s="1"/>
      <c r="C83" s="23"/>
      <c r="D83" s="2" t="s">
        <v>33</v>
      </c>
      <c r="E83" s="24"/>
      <c r="F83" s="2" t="s">
        <v>34</v>
      </c>
      <c r="G83" s="27"/>
      <c r="H83" s="27"/>
      <c r="I83" s="27"/>
      <c r="J83" s="25"/>
      <c r="K83" s="25"/>
      <c r="L83" s="25"/>
      <c r="M83" s="25"/>
      <c r="N83" s="25"/>
      <c r="O83" s="25"/>
      <c r="Q83" s="25"/>
      <c r="R83" s="25"/>
      <c r="S83" s="25"/>
    </row>
    <row r="84" spans="1:20" x14ac:dyDescent="0.25">
      <c r="A84" s="2" t="s">
        <v>35</v>
      </c>
      <c r="B84" s="24"/>
      <c r="C84" s="24"/>
      <c r="D84" s="2" t="s">
        <v>36</v>
      </c>
      <c r="E84" s="23"/>
      <c r="F84" s="2" t="s">
        <v>37</v>
      </c>
      <c r="G84" s="27">
        <v>3.9E-2</v>
      </c>
      <c r="H84" s="27">
        <v>1.4999999999999999E-2</v>
      </c>
      <c r="I84" s="117">
        <f>(H84*30)/85</f>
        <v>5.2941176470588233E-3</v>
      </c>
      <c r="J84" s="25"/>
      <c r="K84" s="25"/>
      <c r="L84" s="25"/>
      <c r="M84" s="25"/>
      <c r="N84" s="25"/>
      <c r="O84" s="25"/>
      <c r="Q84" s="25"/>
      <c r="R84" s="25"/>
      <c r="S84" s="25"/>
    </row>
    <row r="85" spans="1:20" x14ac:dyDescent="0.25">
      <c r="A85" s="2" t="s">
        <v>38</v>
      </c>
      <c r="B85" s="24"/>
      <c r="C85" s="24"/>
      <c r="D85" s="2" t="s">
        <v>97</v>
      </c>
      <c r="E85" s="28"/>
      <c r="F85" s="2" t="s">
        <v>98</v>
      </c>
      <c r="G85" s="27">
        <v>3.0000000000000001E-3</v>
      </c>
      <c r="H85" s="27">
        <v>1.1999999999999999E-3</v>
      </c>
      <c r="I85" s="117">
        <v>6.9999999999999994E-5</v>
      </c>
      <c r="J85" s="25"/>
      <c r="K85" s="25"/>
      <c r="L85" s="25"/>
      <c r="M85" s="25"/>
      <c r="N85" s="25"/>
      <c r="O85" s="25"/>
      <c r="Q85" s="25"/>
      <c r="R85" s="25"/>
      <c r="S85" s="25"/>
    </row>
    <row r="86" spans="1:20" x14ac:dyDescent="0.25">
      <c r="A86" s="2" t="s">
        <v>99</v>
      </c>
      <c r="B86" s="24"/>
      <c r="C86" s="29"/>
      <c r="D86" s="2" t="s">
        <v>100</v>
      </c>
      <c r="E86" s="29"/>
      <c r="F86" s="2" t="s">
        <v>101</v>
      </c>
      <c r="G86" s="27">
        <f>G84*(1-0.99)</f>
        <v>3.9000000000000037E-4</v>
      </c>
      <c r="H86" s="27">
        <f>H84*(1-0.99)</f>
        <v>1.5000000000000012E-4</v>
      </c>
      <c r="I86" s="117">
        <f>I84*(1-0.99)</f>
        <v>5.2941176470588278E-5</v>
      </c>
      <c r="J86" s="25">
        <f>C84*(E84*G84+E85*G85+E86*G86)/2000</f>
        <v>0</v>
      </c>
      <c r="K86" s="25">
        <f>C84*(E84*H84+E85*H85+E86*H86)/2000</f>
        <v>0</v>
      </c>
      <c r="L86" s="25">
        <f>C84*(E84*I84+E85*I85+E86*I86)/2000</f>
        <v>0</v>
      </c>
      <c r="M86" s="25">
        <f>C85*(E84*G84+E85*G85+E86*G86)</f>
        <v>0</v>
      </c>
      <c r="N86" s="25">
        <f>C85*(E84*H84+E85*H85+E86*H86)</f>
        <v>0</v>
      </c>
      <c r="O86" s="25">
        <f>$C85*($E84*I84+$E85*I85+$E86*I86)</f>
        <v>0</v>
      </c>
      <c r="P86" s="25">
        <f>C85*8760*G84/2000*(E84+E85+E86)</f>
        <v>0</v>
      </c>
      <c r="Q86" s="25">
        <f>C85*8760*H84/2000*(E84+E85+E86)</f>
        <v>0</v>
      </c>
      <c r="R86" s="25">
        <f>$C85*8760*I84/2000*($E84+$E85+$E86)</f>
        <v>0</v>
      </c>
      <c r="S86" s="25" t="str">
        <f>IF($B86=" "," ",IF($B86=4,Q86,"0"))</f>
        <v xml:space="preserve"> </v>
      </c>
      <c r="T86" s="25" t="str">
        <f>IF($B86=" "," ",IF($B86=4,R86,"0"))</f>
        <v xml:space="preserve"> </v>
      </c>
    </row>
    <row r="87" spans="1:20" x14ac:dyDescent="0.25">
      <c r="B87" s="1"/>
      <c r="C87" s="1"/>
      <c r="E87" s="1"/>
      <c r="G87" s="27"/>
      <c r="H87" s="27"/>
      <c r="I87" s="27"/>
      <c r="J87" s="25"/>
      <c r="K87" s="25"/>
      <c r="L87" s="25"/>
      <c r="M87" s="25"/>
      <c r="N87" s="25"/>
      <c r="O87" s="25"/>
      <c r="Q87" s="25"/>
      <c r="R87" s="25"/>
      <c r="S87" s="25"/>
    </row>
    <row r="88" spans="1:20" x14ac:dyDescent="0.25">
      <c r="A88" s="2" t="s">
        <v>104</v>
      </c>
      <c r="B88" s="1"/>
      <c r="C88" s="23"/>
      <c r="D88" s="2" t="s">
        <v>33</v>
      </c>
      <c r="E88" s="24"/>
      <c r="F88" s="2" t="s">
        <v>34</v>
      </c>
      <c r="G88" s="27"/>
      <c r="H88" s="27"/>
      <c r="I88" s="27"/>
      <c r="J88" s="25"/>
      <c r="K88" s="25"/>
      <c r="L88" s="25"/>
      <c r="M88" s="25"/>
      <c r="N88" s="25"/>
      <c r="O88" s="25"/>
      <c r="Q88" s="25"/>
      <c r="R88" s="25"/>
      <c r="S88" s="25"/>
    </row>
    <row r="89" spans="1:20" x14ac:dyDescent="0.25">
      <c r="A89" s="2" t="s">
        <v>35</v>
      </c>
      <c r="B89" s="24"/>
      <c r="C89" s="24"/>
      <c r="D89" s="2" t="s">
        <v>36</v>
      </c>
      <c r="E89" s="23"/>
      <c r="F89" s="2" t="s">
        <v>37</v>
      </c>
      <c r="G89" s="27">
        <v>3.9E-2</v>
      </c>
      <c r="H89" s="27">
        <v>1.4999999999999999E-2</v>
      </c>
      <c r="I89" s="117">
        <f>(H89*30)/85</f>
        <v>5.2941176470588233E-3</v>
      </c>
      <c r="J89" s="25"/>
      <c r="K89" s="25"/>
      <c r="L89" s="25"/>
      <c r="M89" s="25"/>
      <c r="N89" s="25"/>
      <c r="O89" s="25"/>
      <c r="Q89" s="25"/>
      <c r="R89" s="25"/>
      <c r="S89" s="25"/>
    </row>
    <row r="90" spans="1:20" x14ac:dyDescent="0.25">
      <c r="A90" s="2" t="s">
        <v>38</v>
      </c>
      <c r="B90" s="24"/>
      <c r="C90" s="24"/>
      <c r="D90" s="2" t="s">
        <v>97</v>
      </c>
      <c r="E90" s="28"/>
      <c r="F90" s="2" t="s">
        <v>98</v>
      </c>
      <c r="G90" s="27">
        <v>3.0000000000000001E-3</v>
      </c>
      <c r="H90" s="27">
        <v>1.1999999999999999E-3</v>
      </c>
      <c r="I90" s="117">
        <v>6.9999999999999994E-5</v>
      </c>
      <c r="J90" s="25"/>
      <c r="K90" s="25"/>
      <c r="L90" s="25"/>
      <c r="M90" s="25"/>
      <c r="N90" s="25"/>
      <c r="O90" s="25"/>
      <c r="Q90" s="25"/>
      <c r="R90" s="25"/>
      <c r="S90" s="25"/>
    </row>
    <row r="91" spans="1:20" x14ac:dyDescent="0.25">
      <c r="A91" s="2" t="s">
        <v>99</v>
      </c>
      <c r="B91" s="24"/>
      <c r="C91" s="29"/>
      <c r="D91" s="2" t="s">
        <v>100</v>
      </c>
      <c r="E91" s="29"/>
      <c r="F91" s="2" t="s">
        <v>101</v>
      </c>
      <c r="G91" s="27">
        <f>G89*(1-0.99)</f>
        <v>3.9000000000000037E-4</v>
      </c>
      <c r="H91" s="27">
        <f>H89*(1-0.99)</f>
        <v>1.5000000000000012E-4</v>
      </c>
      <c r="I91" s="117">
        <f>I89*(1-0.99)</f>
        <v>5.2941176470588278E-5</v>
      </c>
      <c r="J91" s="25">
        <f>C89*(E89*G89+E90*G90+E91*G91)/2000</f>
        <v>0</v>
      </c>
      <c r="K91" s="25">
        <f>C89*(E89*H89+E90*H90+E91*H91)/2000</f>
        <v>0</v>
      </c>
      <c r="L91" s="25">
        <f>C89*(E89*I89+E90*I90+E91*I91)/2000</f>
        <v>0</v>
      </c>
      <c r="M91" s="25">
        <f>C90*(E89*G89+E90*G90+E91*G91)</f>
        <v>0</v>
      </c>
      <c r="N91" s="25">
        <f>C90*(E89*H89+E90*H90+E91*H91)</f>
        <v>0</v>
      </c>
      <c r="O91" s="25">
        <f>$C90*($E89*I89+$E90*I90+$E91*I91)</f>
        <v>0</v>
      </c>
      <c r="P91" s="25">
        <f>C90*8760*G89/2000*(E89+E90+E91)</f>
        <v>0</v>
      </c>
      <c r="Q91" s="25">
        <f>C90*8760*H89/2000*(E89+E90+E91)</f>
        <v>0</v>
      </c>
      <c r="R91" s="25">
        <f>$C90*8760*I89/2000*($E89+$E90+$E91)</f>
        <v>0</v>
      </c>
      <c r="S91" s="25" t="str">
        <f>IF($B91=" "," ",IF($B91=4,Q91,"0"))</f>
        <v xml:space="preserve"> </v>
      </c>
      <c r="T91" s="25" t="str">
        <f>IF($B91=" "," ",IF($B91=4,R91,"0"))</f>
        <v xml:space="preserve"> </v>
      </c>
    </row>
    <row r="92" spans="1:20" x14ac:dyDescent="0.25">
      <c r="B92" s="1"/>
      <c r="C92" s="1"/>
      <c r="E92" s="1"/>
      <c r="G92" s="27"/>
      <c r="H92" s="27"/>
      <c r="I92" s="27"/>
      <c r="J92" s="25"/>
      <c r="K92" s="25"/>
      <c r="L92" s="25"/>
      <c r="M92" s="25"/>
      <c r="N92" s="25"/>
      <c r="O92" s="25"/>
      <c r="Q92" s="25"/>
      <c r="R92" s="25"/>
      <c r="S92" s="25"/>
    </row>
    <row r="93" spans="1:20" x14ac:dyDescent="0.25">
      <c r="A93" s="2" t="s">
        <v>104</v>
      </c>
      <c r="B93" s="1"/>
      <c r="C93" s="23"/>
      <c r="D93" s="2" t="s">
        <v>33</v>
      </c>
      <c r="E93" s="24"/>
      <c r="F93" s="2" t="s">
        <v>34</v>
      </c>
      <c r="G93" s="27"/>
      <c r="H93" s="27"/>
      <c r="I93" s="27"/>
      <c r="J93" s="25"/>
      <c r="K93" s="25"/>
      <c r="L93" s="25"/>
      <c r="M93" s="25"/>
      <c r="N93" s="25"/>
      <c r="O93" s="25"/>
      <c r="Q93" s="25"/>
      <c r="R93" s="25"/>
      <c r="S93" s="25"/>
    </row>
    <row r="94" spans="1:20" x14ac:dyDescent="0.25">
      <c r="A94" s="2" t="s">
        <v>35</v>
      </c>
      <c r="B94" s="24"/>
      <c r="C94" s="24"/>
      <c r="D94" s="2" t="s">
        <v>36</v>
      </c>
      <c r="E94" s="23"/>
      <c r="F94" s="2" t="s">
        <v>37</v>
      </c>
      <c r="G94" s="27">
        <v>3.9E-2</v>
      </c>
      <c r="H94" s="27">
        <v>1.4999999999999999E-2</v>
      </c>
      <c r="I94" s="117">
        <f>(H94*30)/85</f>
        <v>5.2941176470588233E-3</v>
      </c>
      <c r="J94" s="25"/>
      <c r="K94" s="25"/>
      <c r="L94" s="25"/>
      <c r="M94" s="25"/>
      <c r="N94" s="25"/>
      <c r="O94" s="25"/>
      <c r="Q94" s="25"/>
      <c r="R94" s="25"/>
      <c r="S94" s="25"/>
    </row>
    <row r="95" spans="1:20" x14ac:dyDescent="0.25">
      <c r="A95" s="2" t="s">
        <v>38</v>
      </c>
      <c r="B95" s="24"/>
      <c r="C95" s="24"/>
      <c r="D95" s="2" t="s">
        <v>97</v>
      </c>
      <c r="E95" s="28"/>
      <c r="F95" s="2" t="s">
        <v>98</v>
      </c>
      <c r="G95" s="27">
        <v>3.0000000000000001E-3</v>
      </c>
      <c r="H95" s="27">
        <v>1.1999999999999999E-3</v>
      </c>
      <c r="I95" s="117">
        <v>6.9999999999999994E-5</v>
      </c>
      <c r="J95" s="25"/>
      <c r="K95" s="25"/>
      <c r="L95" s="25"/>
      <c r="M95" s="25"/>
      <c r="N95" s="25"/>
      <c r="O95" s="25"/>
      <c r="Q95" s="25"/>
      <c r="R95" s="25"/>
      <c r="S95" s="25"/>
    </row>
    <row r="96" spans="1:20" x14ac:dyDescent="0.25">
      <c r="A96" s="2" t="s">
        <v>99</v>
      </c>
      <c r="B96" s="24"/>
      <c r="C96" s="29"/>
      <c r="D96" s="2" t="s">
        <v>100</v>
      </c>
      <c r="E96" s="29"/>
      <c r="F96" s="2" t="s">
        <v>101</v>
      </c>
      <c r="G96" s="27">
        <f>G94*(1-0.99)</f>
        <v>3.9000000000000037E-4</v>
      </c>
      <c r="H96" s="27">
        <f>H94*(1-0.99)</f>
        <v>1.5000000000000012E-4</v>
      </c>
      <c r="I96" s="117">
        <f>I94*(1-0.99)</f>
        <v>5.2941176470588278E-5</v>
      </c>
      <c r="J96" s="25">
        <f>C94*(E94*G94+E95*G95+E96*G96)/2000</f>
        <v>0</v>
      </c>
      <c r="K96" s="25">
        <f>C94*(E94*H94+E95*H95+E96*H96)/2000</f>
        <v>0</v>
      </c>
      <c r="L96" s="25">
        <f>C94*(E94*I94+E95*I95+E96*I96)/2000</f>
        <v>0</v>
      </c>
      <c r="M96" s="25">
        <f>C95*(E94*G94+E95*G95+E96*G96)</f>
        <v>0</v>
      </c>
      <c r="N96" s="25">
        <f>C95*(E94*H94+E95*H95+E96*H96)</f>
        <v>0</v>
      </c>
      <c r="O96" s="25">
        <f>$C95*($E94*I94+$E95*I95+$E96*I96)</f>
        <v>0</v>
      </c>
      <c r="P96" s="25">
        <f>C95*8760*G94/2000*(E94+E95+E96)</f>
        <v>0</v>
      </c>
      <c r="Q96" s="25">
        <f>C95*8760*H94/2000*(E94+E95+E96)</f>
        <v>0</v>
      </c>
      <c r="R96" s="25">
        <f>$C95*8760*I94/2000*($E94+$E95+$E96)</f>
        <v>0</v>
      </c>
      <c r="S96" s="25" t="str">
        <f>IF($B96=" "," ",IF($B96=4,Q96,"0"))</f>
        <v xml:space="preserve"> </v>
      </c>
      <c r="T96" s="25" t="str">
        <f>IF($B96=" "," ",IF($B96=4,R96,"0"))</f>
        <v xml:space="preserve"> </v>
      </c>
    </row>
    <row r="97" spans="1:20" x14ac:dyDescent="0.25">
      <c r="A97" s="2"/>
      <c r="B97" s="51"/>
      <c r="C97" s="51"/>
      <c r="D97" s="2"/>
      <c r="E97" s="51"/>
      <c r="F97" s="2"/>
      <c r="G97" s="27"/>
      <c r="H97" s="27"/>
      <c r="I97" s="27"/>
      <c r="J97" s="25"/>
      <c r="K97" s="25"/>
      <c r="L97" s="25"/>
      <c r="M97" s="25"/>
      <c r="N97" s="25"/>
      <c r="O97" s="25"/>
      <c r="P97" s="25"/>
      <c r="Q97" s="25"/>
      <c r="R97" s="25"/>
      <c r="S97" s="25"/>
    </row>
    <row r="98" spans="1:20" x14ac:dyDescent="0.25">
      <c r="A98" s="2" t="s">
        <v>105</v>
      </c>
      <c r="B98" s="1"/>
      <c r="C98" s="23"/>
      <c r="D98" s="2" t="s">
        <v>33</v>
      </c>
      <c r="E98" s="24"/>
      <c r="F98" s="2" t="s">
        <v>34</v>
      </c>
      <c r="G98" s="27"/>
      <c r="H98" s="27"/>
      <c r="I98" s="27"/>
      <c r="J98" s="25"/>
      <c r="K98" s="25"/>
      <c r="L98" s="25"/>
      <c r="M98" s="25"/>
      <c r="N98" s="25"/>
      <c r="O98" s="25"/>
      <c r="Q98" s="25"/>
      <c r="R98" s="25"/>
      <c r="S98" s="25"/>
    </row>
    <row r="99" spans="1:20" x14ac:dyDescent="0.25">
      <c r="A99" s="2" t="s">
        <v>35</v>
      </c>
      <c r="B99" s="24"/>
      <c r="C99" s="24"/>
      <c r="D99" s="2" t="s">
        <v>36</v>
      </c>
      <c r="E99" s="23"/>
      <c r="F99" s="2" t="s">
        <v>37</v>
      </c>
      <c r="G99" s="27">
        <v>2.5000000000000001E-2</v>
      </c>
      <c r="H99" s="27">
        <v>8.6999999999999994E-3</v>
      </c>
      <c r="I99" s="117">
        <f>(H99*15)/51</f>
        <v>2.5588235294117649E-3</v>
      </c>
      <c r="J99" s="25"/>
      <c r="K99" s="25"/>
      <c r="L99" s="25"/>
      <c r="M99" s="25"/>
      <c r="N99" s="25"/>
      <c r="O99" s="25"/>
      <c r="Q99" s="25"/>
      <c r="R99" s="25"/>
      <c r="S99" s="25"/>
    </row>
    <row r="100" spans="1:20" x14ac:dyDescent="0.25">
      <c r="A100" s="2" t="s">
        <v>38</v>
      </c>
      <c r="B100" s="24"/>
      <c r="C100" s="24"/>
      <c r="D100" s="2" t="s">
        <v>97</v>
      </c>
      <c r="E100" s="28"/>
      <c r="F100" s="2" t="s">
        <v>98</v>
      </c>
      <c r="G100" s="27">
        <v>2.2000000000000001E-3</v>
      </c>
      <c r="H100" s="27">
        <v>7.3999999999999999E-4</v>
      </c>
      <c r="I100" s="117">
        <v>5.0000000000000002E-5</v>
      </c>
      <c r="J100" s="25"/>
      <c r="K100" s="25"/>
      <c r="L100" s="25"/>
      <c r="M100" s="25"/>
      <c r="N100" s="25"/>
      <c r="O100" s="25"/>
      <c r="Q100" s="25"/>
      <c r="R100" s="25"/>
      <c r="S100" s="25"/>
    </row>
    <row r="101" spans="1:20" x14ac:dyDescent="0.25">
      <c r="A101" s="2" t="s">
        <v>99</v>
      </c>
      <c r="B101" s="24"/>
      <c r="C101" s="29"/>
      <c r="D101" s="2" t="s">
        <v>100</v>
      </c>
      <c r="E101" s="29"/>
      <c r="F101" s="2" t="s">
        <v>101</v>
      </c>
      <c r="G101" s="27">
        <f>G99*(1-0.99)</f>
        <v>2.5000000000000022E-4</v>
      </c>
      <c r="H101" s="27">
        <f>H99*(1-0.99)</f>
        <v>8.7000000000000068E-5</v>
      </c>
      <c r="I101" s="117">
        <f>I99*(1-0.99)</f>
        <v>2.5588235294117672E-5</v>
      </c>
      <c r="J101" s="25">
        <f>C99*(E99*G99+E100*G100+E101*G101)/2000</f>
        <v>0</v>
      </c>
      <c r="K101" s="25">
        <f>C99*(E99*H99+E100*H100+E101*H101)/2000</f>
        <v>0</v>
      </c>
      <c r="L101" s="25">
        <f>C99*(E99*I99+E100*I100+E101*I101)/2000</f>
        <v>0</v>
      </c>
      <c r="M101" s="25">
        <f>C100*(E99*G99+E100*G100+E101*G101)</f>
        <v>0</v>
      </c>
      <c r="N101" s="25">
        <f>C100*(E99*H99+E100*H100+E101*H101)</f>
        <v>0</v>
      </c>
      <c r="O101" s="25">
        <f>$C100*($E99*I99+$E100*I100+$E101*I101)</f>
        <v>0</v>
      </c>
      <c r="P101" s="25">
        <f>C100*8760*G99/2000*(E99+E100+E101)</f>
        <v>0</v>
      </c>
      <c r="Q101" s="25">
        <f>C100*8760*H99/2000*(E99+E100+E101)</f>
        <v>0</v>
      </c>
      <c r="R101" s="25">
        <f>$C100*8760*I99/2000*($E99+$E100+$E101)</f>
        <v>0</v>
      </c>
      <c r="S101" s="25" t="str">
        <f>IF($B101=" "," ",IF($B101=4,Q101,"0"))</f>
        <v xml:space="preserve"> </v>
      </c>
      <c r="T101" s="25" t="str">
        <f>IF($B101=" "," ",IF($B101=4,R101,"0"))</f>
        <v xml:space="preserve"> </v>
      </c>
    </row>
    <row r="102" spans="1:20" x14ac:dyDescent="0.25">
      <c r="B102" s="1"/>
      <c r="C102" s="1"/>
      <c r="E102" s="1"/>
      <c r="G102" s="27"/>
      <c r="H102" s="27"/>
      <c r="I102" s="27"/>
      <c r="J102" s="25"/>
      <c r="K102" s="25"/>
      <c r="L102" s="25"/>
      <c r="M102" s="25"/>
      <c r="N102" s="25"/>
      <c r="O102" s="25"/>
      <c r="Q102" s="25"/>
      <c r="R102" s="25"/>
      <c r="S102" s="25"/>
    </row>
    <row r="103" spans="1:20" x14ac:dyDescent="0.25">
      <c r="A103" s="2" t="s">
        <v>105</v>
      </c>
      <c r="B103" s="1"/>
      <c r="C103" s="23"/>
      <c r="D103" s="2" t="s">
        <v>33</v>
      </c>
      <c r="E103" s="24"/>
      <c r="F103" s="2" t="s">
        <v>34</v>
      </c>
      <c r="G103" s="27"/>
      <c r="H103" s="27"/>
      <c r="I103" s="27"/>
      <c r="J103" s="25"/>
      <c r="K103" s="25"/>
      <c r="L103" s="25"/>
      <c r="M103" s="25"/>
      <c r="N103" s="25"/>
      <c r="O103" s="25"/>
      <c r="Q103" s="25"/>
      <c r="R103" s="25"/>
      <c r="S103" s="25"/>
    </row>
    <row r="104" spans="1:20" x14ac:dyDescent="0.25">
      <c r="A104" s="2" t="s">
        <v>35</v>
      </c>
      <c r="B104" s="24"/>
      <c r="C104" s="24"/>
      <c r="D104" s="2" t="s">
        <v>36</v>
      </c>
      <c r="E104" s="23"/>
      <c r="F104" s="2" t="s">
        <v>37</v>
      </c>
      <c r="G104" s="27">
        <v>2.5000000000000001E-2</v>
      </c>
      <c r="H104" s="27">
        <v>8.6999999999999994E-3</v>
      </c>
      <c r="I104" s="117">
        <f>(H104*15)/51</f>
        <v>2.5588235294117649E-3</v>
      </c>
      <c r="J104" s="25"/>
      <c r="K104" s="25"/>
      <c r="L104" s="25"/>
      <c r="M104" s="25"/>
      <c r="N104" s="25"/>
      <c r="O104" s="25"/>
      <c r="Q104" s="25"/>
      <c r="R104" s="25"/>
      <c r="S104" s="25"/>
    </row>
    <row r="105" spans="1:20" x14ac:dyDescent="0.25">
      <c r="A105" s="2" t="s">
        <v>38</v>
      </c>
      <c r="B105" s="24"/>
      <c r="C105" s="24"/>
      <c r="D105" s="2" t="s">
        <v>97</v>
      </c>
      <c r="E105" s="28"/>
      <c r="F105" s="2" t="s">
        <v>98</v>
      </c>
      <c r="G105" s="27">
        <v>2.2000000000000001E-3</v>
      </c>
      <c r="H105" s="27">
        <v>7.3999999999999999E-4</v>
      </c>
      <c r="I105" s="117">
        <v>5.0000000000000002E-5</v>
      </c>
      <c r="J105" s="25"/>
      <c r="K105" s="25"/>
      <c r="L105" s="25"/>
      <c r="M105" s="25"/>
      <c r="N105" s="25"/>
      <c r="O105" s="25"/>
      <c r="Q105" s="25"/>
      <c r="R105" s="25"/>
      <c r="S105" s="25"/>
    </row>
    <row r="106" spans="1:20" x14ac:dyDescent="0.25">
      <c r="A106" s="2" t="s">
        <v>99</v>
      </c>
      <c r="B106" s="24"/>
      <c r="C106" s="29"/>
      <c r="D106" s="2" t="s">
        <v>100</v>
      </c>
      <c r="E106" s="29"/>
      <c r="F106" s="2" t="s">
        <v>101</v>
      </c>
      <c r="G106" s="27">
        <f>G104*(1-0.99)</f>
        <v>2.5000000000000022E-4</v>
      </c>
      <c r="H106" s="27">
        <f>H104*(1-0.99)</f>
        <v>8.7000000000000068E-5</v>
      </c>
      <c r="I106" s="117">
        <f>I104*(1-0.99)</f>
        <v>2.5588235294117672E-5</v>
      </c>
      <c r="J106" s="25">
        <f>C104*(E104*G104+E105*G105+E106*G106)/2000</f>
        <v>0</v>
      </c>
      <c r="K106" s="25">
        <f>C104*(E104*H104+E105*H105+E106*H106)/2000</f>
        <v>0</v>
      </c>
      <c r="L106" s="25">
        <f>C104*(E104*I104+E105*I105+E106*I106)/2000</f>
        <v>0</v>
      </c>
      <c r="M106" s="25">
        <f>C105*(E104*G104+E105*G105+E106*G106)</f>
        <v>0</v>
      </c>
      <c r="N106" s="25">
        <f>C105*(E104*H104+E105*H105+E106*H106)</f>
        <v>0</v>
      </c>
      <c r="O106" s="25">
        <f>$C105*($E104*I104+$E105*I105+$E106*I106)</f>
        <v>0</v>
      </c>
      <c r="P106" s="25">
        <f>C105*8760*G104/2000*(E104+E105+E106)</f>
        <v>0</v>
      </c>
      <c r="Q106" s="25">
        <f>C105*8760*H104/2000*(E104+E105+E106)</f>
        <v>0</v>
      </c>
      <c r="R106" s="25">
        <f>$C105*8760*I104/2000*($E104+$E105+$E106)</f>
        <v>0</v>
      </c>
      <c r="S106" s="25" t="str">
        <f>IF($B106=" "," ",IF($B106=4,Q106,"0"))</f>
        <v xml:space="preserve"> </v>
      </c>
      <c r="T106" s="25" t="str">
        <f>IF($B106=" "," ",IF($B106=4,R106,"0"))</f>
        <v xml:space="preserve"> </v>
      </c>
    </row>
    <row r="107" spans="1:20" x14ac:dyDescent="0.25">
      <c r="A107" s="2"/>
      <c r="B107" s="51"/>
      <c r="C107" s="51"/>
      <c r="D107" s="2"/>
      <c r="E107" s="51"/>
      <c r="F107" s="2"/>
      <c r="G107" s="27"/>
      <c r="H107" s="27"/>
      <c r="I107" s="27"/>
      <c r="J107" s="25"/>
      <c r="K107" s="25"/>
      <c r="L107" s="25"/>
      <c r="M107" s="25"/>
      <c r="N107" s="25"/>
      <c r="O107" s="25"/>
      <c r="P107" s="25"/>
      <c r="Q107" s="25"/>
      <c r="R107" s="25"/>
      <c r="S107" s="25"/>
    </row>
    <row r="108" spans="1:20" x14ac:dyDescent="0.25">
      <c r="A108" s="2" t="s">
        <v>105</v>
      </c>
      <c r="B108" s="1"/>
      <c r="C108" s="23"/>
      <c r="D108" s="2" t="s">
        <v>33</v>
      </c>
      <c r="E108" s="24"/>
      <c r="F108" s="2" t="s">
        <v>34</v>
      </c>
      <c r="G108" s="27"/>
      <c r="H108" s="27"/>
      <c r="I108" s="27"/>
      <c r="J108" s="25"/>
      <c r="K108" s="25"/>
      <c r="L108" s="25"/>
      <c r="M108" s="25"/>
      <c r="N108" s="25"/>
      <c r="O108" s="25"/>
      <c r="Q108" s="25"/>
      <c r="R108" s="25"/>
      <c r="S108" s="25"/>
    </row>
    <row r="109" spans="1:20" x14ac:dyDescent="0.25">
      <c r="A109" s="2" t="s">
        <v>35</v>
      </c>
      <c r="B109" s="24"/>
      <c r="C109" s="24"/>
      <c r="D109" s="2" t="s">
        <v>36</v>
      </c>
      <c r="E109" s="23"/>
      <c r="F109" s="2" t="s">
        <v>37</v>
      </c>
      <c r="G109" s="27">
        <v>2.5000000000000001E-2</v>
      </c>
      <c r="H109" s="27">
        <v>8.6999999999999994E-3</v>
      </c>
      <c r="I109" s="117">
        <f>(H109*15)/51</f>
        <v>2.5588235294117649E-3</v>
      </c>
      <c r="J109" s="25"/>
      <c r="K109" s="25"/>
      <c r="L109" s="25"/>
      <c r="M109" s="25"/>
      <c r="N109" s="25"/>
      <c r="O109" s="25"/>
      <c r="Q109" s="25"/>
      <c r="R109" s="25"/>
      <c r="S109" s="25"/>
    </row>
    <row r="110" spans="1:20" x14ac:dyDescent="0.25">
      <c r="A110" s="2" t="s">
        <v>38</v>
      </c>
      <c r="B110" s="24"/>
      <c r="C110" s="24"/>
      <c r="D110" s="2" t="s">
        <v>97</v>
      </c>
      <c r="E110" s="28"/>
      <c r="F110" s="2" t="s">
        <v>98</v>
      </c>
      <c r="G110" s="27">
        <v>2.2000000000000001E-3</v>
      </c>
      <c r="H110" s="27">
        <v>7.3999999999999999E-4</v>
      </c>
      <c r="I110" s="117">
        <v>5.0000000000000002E-5</v>
      </c>
      <c r="J110" s="25"/>
      <c r="K110" s="25"/>
      <c r="L110" s="25"/>
      <c r="M110" s="25"/>
      <c r="N110" s="25"/>
      <c r="O110" s="25"/>
      <c r="Q110" s="25"/>
      <c r="R110" s="25"/>
      <c r="S110" s="25"/>
    </row>
    <row r="111" spans="1:20" x14ac:dyDescent="0.25">
      <c r="A111" s="2" t="s">
        <v>99</v>
      </c>
      <c r="B111" s="24"/>
      <c r="C111" s="29"/>
      <c r="D111" s="2" t="s">
        <v>100</v>
      </c>
      <c r="E111" s="29"/>
      <c r="F111" s="2" t="s">
        <v>101</v>
      </c>
      <c r="G111" s="27">
        <f>G109*(1-0.99)</f>
        <v>2.5000000000000022E-4</v>
      </c>
      <c r="H111" s="27">
        <f>H109*(1-0.99)</f>
        <v>8.7000000000000068E-5</v>
      </c>
      <c r="I111" s="117">
        <f>I109*(1-0.99)</f>
        <v>2.5588235294117672E-5</v>
      </c>
      <c r="J111" s="25">
        <f>C109*(E109*G109+E110*G110+E111*G111)/2000</f>
        <v>0</v>
      </c>
      <c r="K111" s="25">
        <f>C109*(E109*H109+E110*H110+E111*H111)/2000</f>
        <v>0</v>
      </c>
      <c r="L111" s="25">
        <f>C109*(E109*I109+E110*I110+E111*I111)/2000</f>
        <v>0</v>
      </c>
      <c r="M111" s="25">
        <f>C110*(E109*G109+E110*G110+E111*G111)</f>
        <v>0</v>
      </c>
      <c r="N111" s="25">
        <f>C110*(E109*H109+E110*H110+E111*H111)</f>
        <v>0</v>
      </c>
      <c r="O111" s="25">
        <f>$C110*($E109*I109+$E110*I110+$E111*I111)</f>
        <v>0</v>
      </c>
      <c r="P111" s="25">
        <f>C110*8760*G109/2000*(E109+E110+E111)</f>
        <v>0</v>
      </c>
      <c r="Q111" s="25">
        <f>C110*8760*H109/2000*(E109+E110+E111)</f>
        <v>0</v>
      </c>
      <c r="R111" s="25">
        <f>$C110*8760*I109/2000*($E109+$E110+$E111)</f>
        <v>0</v>
      </c>
      <c r="S111" s="25" t="str">
        <f>IF($B111=" "," ",IF($B111=4,Q111,"0"))</f>
        <v xml:space="preserve"> </v>
      </c>
      <c r="T111" s="25" t="str">
        <f>IF($B111=" "," ",IF($B111=4,R111,"0"))</f>
        <v xml:space="preserve"> </v>
      </c>
    </row>
    <row r="113" spans="1:20" x14ac:dyDescent="0.25">
      <c r="A113" s="2" t="s">
        <v>105</v>
      </c>
      <c r="B113" s="1"/>
      <c r="C113" s="23"/>
      <c r="D113" s="2" t="s">
        <v>33</v>
      </c>
      <c r="E113" s="24"/>
      <c r="F113" s="2" t="s">
        <v>34</v>
      </c>
      <c r="G113" s="27"/>
      <c r="H113" s="27"/>
      <c r="I113" s="27"/>
      <c r="J113" s="25"/>
      <c r="K113" s="25"/>
      <c r="L113" s="25"/>
      <c r="M113" s="25"/>
      <c r="N113" s="25"/>
      <c r="O113" s="25"/>
      <c r="Q113" s="25"/>
      <c r="R113" s="25"/>
      <c r="S113" s="25"/>
    </row>
    <row r="114" spans="1:20" x14ac:dyDescent="0.25">
      <c r="A114" s="2" t="s">
        <v>35</v>
      </c>
      <c r="B114" s="24"/>
      <c r="C114" s="24"/>
      <c r="D114" s="2" t="s">
        <v>36</v>
      </c>
      <c r="E114" s="23"/>
      <c r="F114" s="2" t="s">
        <v>37</v>
      </c>
      <c r="G114" s="27">
        <v>2.5000000000000001E-2</v>
      </c>
      <c r="H114" s="27">
        <v>8.6999999999999994E-3</v>
      </c>
      <c r="I114" s="117">
        <f>(H114*15)/51</f>
        <v>2.5588235294117649E-3</v>
      </c>
      <c r="J114" s="25"/>
      <c r="K114" s="25"/>
      <c r="L114" s="25"/>
      <c r="M114" s="25"/>
      <c r="N114" s="25"/>
      <c r="O114" s="25"/>
      <c r="Q114" s="25"/>
      <c r="R114" s="25"/>
      <c r="S114" s="25"/>
    </row>
    <row r="115" spans="1:20" x14ac:dyDescent="0.25">
      <c r="A115" s="2" t="s">
        <v>38</v>
      </c>
      <c r="B115" s="24"/>
      <c r="C115" s="24"/>
      <c r="D115" s="2" t="s">
        <v>97</v>
      </c>
      <c r="E115" s="28"/>
      <c r="F115" s="2" t="s">
        <v>98</v>
      </c>
      <c r="G115" s="27">
        <v>2.2000000000000001E-3</v>
      </c>
      <c r="H115" s="27">
        <v>7.3999999999999999E-4</v>
      </c>
      <c r="I115" s="117">
        <v>5.0000000000000002E-5</v>
      </c>
      <c r="J115" s="25"/>
      <c r="K115" s="25"/>
      <c r="L115" s="25"/>
      <c r="M115" s="25"/>
      <c r="N115" s="25"/>
      <c r="O115" s="25"/>
      <c r="Q115" s="25"/>
      <c r="R115" s="25"/>
      <c r="S115" s="25"/>
    </row>
    <row r="116" spans="1:20" x14ac:dyDescent="0.25">
      <c r="A116" s="2" t="s">
        <v>99</v>
      </c>
      <c r="B116" s="24"/>
      <c r="C116" s="29"/>
      <c r="D116" s="2" t="s">
        <v>100</v>
      </c>
      <c r="E116" s="29"/>
      <c r="F116" s="2" t="s">
        <v>101</v>
      </c>
      <c r="G116" s="27">
        <f>G114*(1-0.99)</f>
        <v>2.5000000000000022E-4</v>
      </c>
      <c r="H116" s="27">
        <f>H114*(1-0.99)</f>
        <v>8.7000000000000068E-5</v>
      </c>
      <c r="I116" s="117">
        <f>I114*(1-0.99)</f>
        <v>2.5588235294117672E-5</v>
      </c>
      <c r="J116" s="25">
        <f>C114*(E114*G114+E115*G115+E116*G116)/2000</f>
        <v>0</v>
      </c>
      <c r="K116" s="25">
        <f>C114*(E114*H114+E115*H115+E116*H116)/2000</f>
        <v>0</v>
      </c>
      <c r="L116" s="25">
        <f>C114*(E114*I114+E115*I115+E116*I116)/2000</f>
        <v>0</v>
      </c>
      <c r="M116" s="25">
        <f>C115*(E114*G114+E115*G115+E116*G116)</f>
        <v>0</v>
      </c>
      <c r="N116" s="25">
        <f>C115*(E114*H114+E115*H115+E116*H116)</f>
        <v>0</v>
      </c>
      <c r="O116" s="25">
        <f>$C115*($E114*I114+$E115*I115+$E116*I116)</f>
        <v>0</v>
      </c>
      <c r="P116" s="25">
        <f>C115*8760*G114/2000*(E114+E115+E116)</f>
        <v>0</v>
      </c>
      <c r="Q116" s="25">
        <f>C115*8760*H114/2000*(E114+E115+E116)</f>
        <v>0</v>
      </c>
      <c r="R116" s="25">
        <f>$C115*8760*I114/2000*($E114+$E115+$E116)</f>
        <v>0</v>
      </c>
      <c r="S116" s="25" t="str">
        <f>IF($B116=" "," ",IF($B116=4,Q116,"0"))</f>
        <v xml:space="preserve"> </v>
      </c>
      <c r="T116" s="25" t="str">
        <f>IF($B116=" "," ",IF($B116=4,R116,"0"))</f>
        <v xml:space="preserve"> </v>
      </c>
    </row>
    <row r="117" spans="1:20" x14ac:dyDescent="0.25">
      <c r="B117" s="1"/>
      <c r="C117" s="1"/>
      <c r="E117" s="1"/>
      <c r="G117" s="27"/>
      <c r="H117" s="27"/>
      <c r="I117" s="27"/>
      <c r="J117" s="25"/>
      <c r="K117" s="25"/>
      <c r="L117" s="25"/>
      <c r="M117" s="25"/>
      <c r="N117" s="25"/>
      <c r="O117" s="25"/>
      <c r="Q117" s="25"/>
      <c r="R117" s="25"/>
      <c r="S117" s="203" t="s">
        <v>61</v>
      </c>
      <c r="T117" s="203"/>
    </row>
    <row r="118" spans="1:20" x14ac:dyDescent="0.25">
      <c r="A118" s="43"/>
      <c r="J118" s="182" t="s">
        <v>96</v>
      </c>
      <c r="K118" s="182"/>
      <c r="L118" s="182"/>
      <c r="M118" s="182" t="s">
        <v>96</v>
      </c>
      <c r="N118" s="182"/>
      <c r="O118" s="182"/>
      <c r="P118" s="180" t="s">
        <v>58</v>
      </c>
      <c r="Q118" s="180"/>
      <c r="R118" s="180"/>
      <c r="S118" s="180" t="s">
        <v>58</v>
      </c>
      <c r="T118" s="180"/>
    </row>
    <row r="119" spans="1:20" x14ac:dyDescent="0.25">
      <c r="G119" s="181" t="s">
        <v>16</v>
      </c>
      <c r="H119" s="181"/>
      <c r="I119" s="181"/>
      <c r="J119" s="182" t="s">
        <v>55</v>
      </c>
      <c r="K119" s="182"/>
      <c r="L119" s="182"/>
      <c r="M119" s="182" t="s">
        <v>56</v>
      </c>
      <c r="N119" s="182"/>
      <c r="O119" s="182"/>
      <c r="P119" s="183" t="s">
        <v>57</v>
      </c>
      <c r="Q119" s="183"/>
      <c r="R119" s="183"/>
      <c r="S119" s="183" t="s">
        <v>60</v>
      </c>
      <c r="T119" s="183"/>
    </row>
    <row r="120" spans="1:20" x14ac:dyDescent="0.25">
      <c r="G120" s="22" t="s">
        <v>17</v>
      </c>
      <c r="H120" s="22" t="s">
        <v>18</v>
      </c>
      <c r="I120" s="22" t="s">
        <v>51</v>
      </c>
      <c r="J120" s="22" t="s">
        <v>17</v>
      </c>
      <c r="K120" s="22" t="s">
        <v>19</v>
      </c>
      <c r="L120" s="22" t="s">
        <v>51</v>
      </c>
      <c r="M120" s="22" t="s">
        <v>17</v>
      </c>
      <c r="N120" s="22" t="s">
        <v>19</v>
      </c>
      <c r="O120" s="22" t="s">
        <v>51</v>
      </c>
      <c r="P120" s="22" t="s">
        <v>17</v>
      </c>
      <c r="Q120" s="22" t="s">
        <v>19</v>
      </c>
      <c r="R120" s="22" t="s">
        <v>51</v>
      </c>
      <c r="S120" s="22" t="s">
        <v>19</v>
      </c>
      <c r="T120" s="22" t="s">
        <v>51</v>
      </c>
    </row>
    <row r="121" spans="1:20" x14ac:dyDescent="0.25">
      <c r="A121" s="2" t="s">
        <v>20</v>
      </c>
      <c r="D121" s="2" t="s">
        <v>21</v>
      </c>
      <c r="E121" s="2"/>
      <c r="G121" s="22" t="s">
        <v>23</v>
      </c>
      <c r="H121" s="22" t="s">
        <v>23</v>
      </c>
      <c r="I121" s="22" t="s">
        <v>23</v>
      </c>
      <c r="J121" s="22" t="s">
        <v>24</v>
      </c>
      <c r="K121" s="22" t="s">
        <v>24</v>
      </c>
      <c r="L121" s="22" t="s">
        <v>24</v>
      </c>
      <c r="M121" s="22" t="s">
        <v>25</v>
      </c>
      <c r="N121" s="22" t="s">
        <v>25</v>
      </c>
      <c r="O121" s="22" t="s">
        <v>24</v>
      </c>
      <c r="P121" s="22" t="s">
        <v>24</v>
      </c>
      <c r="Q121" s="22" t="s">
        <v>24</v>
      </c>
      <c r="R121" s="22" t="s">
        <v>24</v>
      </c>
      <c r="S121" s="22" t="s">
        <v>24</v>
      </c>
      <c r="T121" s="22" t="s">
        <v>24</v>
      </c>
    </row>
    <row r="122" spans="1:20" x14ac:dyDescent="0.25">
      <c r="A122" s="2" t="s">
        <v>26</v>
      </c>
      <c r="B122" s="2"/>
      <c r="D122" s="2" t="s">
        <v>27</v>
      </c>
      <c r="E122" s="2"/>
      <c r="G122" s="2" t="s">
        <v>29</v>
      </c>
      <c r="H122" s="2" t="s">
        <v>30</v>
      </c>
      <c r="I122" s="2" t="s">
        <v>30</v>
      </c>
      <c r="J122" s="2" t="s">
        <v>29</v>
      </c>
      <c r="K122" s="2" t="s">
        <v>29</v>
      </c>
      <c r="L122" s="2" t="s">
        <v>31</v>
      </c>
      <c r="M122" s="2" t="s">
        <v>31</v>
      </c>
      <c r="N122" s="2" t="s">
        <v>31</v>
      </c>
      <c r="O122" s="2" t="s">
        <v>31</v>
      </c>
      <c r="P122" s="2" t="s">
        <v>31</v>
      </c>
      <c r="Q122" s="2" t="s">
        <v>31</v>
      </c>
      <c r="R122" s="2" t="s">
        <v>31</v>
      </c>
      <c r="S122" s="22" t="s">
        <v>31</v>
      </c>
      <c r="T122" s="22" t="s">
        <v>31</v>
      </c>
    </row>
    <row r="123" spans="1:20" x14ac:dyDescent="0.25">
      <c r="A123" s="2" t="s">
        <v>105</v>
      </c>
      <c r="B123" s="1"/>
      <c r="C123" s="23"/>
      <c r="D123" s="2" t="s">
        <v>33</v>
      </c>
      <c r="E123" s="24"/>
      <c r="F123" s="2" t="s">
        <v>34</v>
      </c>
      <c r="G123" s="27"/>
      <c r="H123" s="27"/>
      <c r="I123" s="27"/>
      <c r="J123" s="25"/>
      <c r="K123" s="25"/>
      <c r="L123" s="25"/>
      <c r="M123" s="25"/>
      <c r="N123" s="25"/>
      <c r="O123" s="25"/>
      <c r="Q123" s="25"/>
      <c r="R123" s="25"/>
      <c r="S123" s="25"/>
    </row>
    <row r="124" spans="1:20" x14ac:dyDescent="0.25">
      <c r="A124" s="2" t="s">
        <v>35</v>
      </c>
      <c r="B124" s="24"/>
      <c r="C124" s="24"/>
      <c r="D124" s="2" t="s">
        <v>36</v>
      </c>
      <c r="E124" s="23"/>
      <c r="F124" s="2" t="s">
        <v>37</v>
      </c>
      <c r="G124" s="27">
        <v>2.5000000000000001E-2</v>
      </c>
      <c r="H124" s="27">
        <v>8.6999999999999994E-3</v>
      </c>
      <c r="I124" s="117">
        <f>(H124*15)/51</f>
        <v>2.5588235294117649E-3</v>
      </c>
      <c r="J124" s="25"/>
      <c r="K124" s="25"/>
      <c r="L124" s="25"/>
      <c r="M124" s="25"/>
      <c r="N124" s="25"/>
      <c r="O124" s="25"/>
      <c r="Q124" s="25"/>
      <c r="R124" s="25"/>
      <c r="S124" s="25"/>
    </row>
    <row r="125" spans="1:20" x14ac:dyDescent="0.25">
      <c r="A125" s="2" t="s">
        <v>38</v>
      </c>
      <c r="B125" s="24"/>
      <c r="C125" s="24"/>
      <c r="D125" s="2" t="s">
        <v>97</v>
      </c>
      <c r="E125" s="28"/>
      <c r="F125" s="2" t="s">
        <v>98</v>
      </c>
      <c r="G125" s="27">
        <v>2.2000000000000001E-3</v>
      </c>
      <c r="H125" s="27">
        <v>7.3999999999999999E-4</v>
      </c>
      <c r="I125" s="117">
        <v>5.0000000000000002E-5</v>
      </c>
      <c r="J125" s="25"/>
      <c r="K125" s="25"/>
      <c r="L125" s="25"/>
      <c r="M125" s="25"/>
      <c r="N125" s="25"/>
      <c r="O125" s="25"/>
      <c r="Q125" s="25"/>
      <c r="R125" s="25"/>
      <c r="S125" s="25"/>
    </row>
    <row r="126" spans="1:20" x14ac:dyDescent="0.25">
      <c r="A126" s="2" t="s">
        <v>99</v>
      </c>
      <c r="B126" s="24"/>
      <c r="C126" s="29"/>
      <c r="D126" s="2" t="s">
        <v>100</v>
      </c>
      <c r="E126" s="29"/>
      <c r="F126" s="2" t="s">
        <v>101</v>
      </c>
      <c r="G126" s="27">
        <f>G124*(1-0.99)</f>
        <v>2.5000000000000022E-4</v>
      </c>
      <c r="H126" s="27">
        <f>H124*(1-0.99)</f>
        <v>8.7000000000000068E-5</v>
      </c>
      <c r="I126" s="117">
        <f>I124*(1-0.99)</f>
        <v>2.5588235294117672E-5</v>
      </c>
      <c r="J126" s="25">
        <f>C124*(E124*G124+E125*G125+E126*G126)/2000</f>
        <v>0</v>
      </c>
      <c r="K126" s="25">
        <f>C124*(E124*H124+E125*H125+E126*H126)/2000</f>
        <v>0</v>
      </c>
      <c r="L126" s="25">
        <f>C124*(E124*I124+E125*I125+E126*I126)/2000</f>
        <v>0</v>
      </c>
      <c r="M126" s="25">
        <f>C125*(E124*G124+E125*G125+E126*G126)</f>
        <v>0</v>
      </c>
      <c r="N126" s="25">
        <f>C125*(E124*H124+E125*H125+E126*H126)</f>
        <v>0</v>
      </c>
      <c r="O126" s="25">
        <f>$C125*($E124*I124+$E125*I125+$E126*I126)</f>
        <v>0</v>
      </c>
      <c r="P126" s="25">
        <f>C125*8760*G124/2000*(E124+E125+E126)</f>
        <v>0</v>
      </c>
      <c r="Q126" s="25">
        <f>C125*8760*H124/2000*(E124+E125+E126)</f>
        <v>0</v>
      </c>
      <c r="R126" s="25">
        <f>C125*8760*I124/2000*(E124+E125+E126)</f>
        <v>0</v>
      </c>
      <c r="S126" s="149" t="s">
        <v>92</v>
      </c>
      <c r="T126" s="149" t="s">
        <v>92</v>
      </c>
    </row>
    <row r="127" spans="1:20" x14ac:dyDescent="0.25">
      <c r="B127" s="1"/>
      <c r="C127" s="1"/>
      <c r="E127" s="1"/>
      <c r="G127" s="27"/>
      <c r="H127" s="27"/>
      <c r="I127" s="27"/>
      <c r="J127" s="25"/>
      <c r="K127" s="25"/>
      <c r="L127" s="25"/>
      <c r="M127" s="25"/>
      <c r="N127" s="25"/>
      <c r="O127" s="25"/>
      <c r="Q127" s="25"/>
      <c r="R127" s="25"/>
      <c r="S127" s="25"/>
    </row>
    <row r="128" spans="1:20" x14ac:dyDescent="0.25">
      <c r="A128" s="2" t="s">
        <v>105</v>
      </c>
      <c r="B128" s="1"/>
      <c r="C128" s="23"/>
      <c r="D128" s="2" t="s">
        <v>33</v>
      </c>
      <c r="E128" s="24"/>
      <c r="F128" s="2" t="s">
        <v>34</v>
      </c>
      <c r="G128" s="27"/>
      <c r="H128" s="27"/>
      <c r="I128" s="27"/>
      <c r="J128" s="25"/>
      <c r="K128" s="25"/>
      <c r="L128" s="25"/>
      <c r="M128" s="25"/>
      <c r="N128" s="25"/>
      <c r="O128" s="25"/>
      <c r="Q128" s="25"/>
      <c r="R128" s="25"/>
      <c r="S128" s="25"/>
    </row>
    <row r="129" spans="1:20" x14ac:dyDescent="0.25">
      <c r="A129" s="2" t="s">
        <v>35</v>
      </c>
      <c r="B129" s="24"/>
      <c r="C129" s="24"/>
      <c r="D129" s="2" t="s">
        <v>36</v>
      </c>
      <c r="E129" s="23"/>
      <c r="F129" s="2" t="s">
        <v>37</v>
      </c>
      <c r="G129" s="27">
        <v>2.5000000000000001E-2</v>
      </c>
      <c r="H129" s="27">
        <v>8.6999999999999994E-3</v>
      </c>
      <c r="I129" s="117">
        <f>(H129*15)/51</f>
        <v>2.5588235294117649E-3</v>
      </c>
      <c r="J129" s="25"/>
      <c r="K129" s="25"/>
      <c r="L129" s="25"/>
      <c r="M129" s="25"/>
      <c r="N129" s="25"/>
      <c r="O129" s="25"/>
      <c r="Q129" s="25"/>
      <c r="R129" s="25"/>
      <c r="S129" s="25"/>
    </row>
    <row r="130" spans="1:20" x14ac:dyDescent="0.25">
      <c r="A130" s="2" t="s">
        <v>38</v>
      </c>
      <c r="B130" s="24"/>
      <c r="C130" s="24"/>
      <c r="D130" s="2" t="s">
        <v>97</v>
      </c>
      <c r="E130" s="28"/>
      <c r="F130" s="2" t="s">
        <v>98</v>
      </c>
      <c r="G130" s="27">
        <v>2.2000000000000001E-3</v>
      </c>
      <c r="H130" s="27">
        <v>7.3999999999999999E-4</v>
      </c>
      <c r="I130" s="117">
        <v>5.0000000000000002E-5</v>
      </c>
      <c r="J130" s="25"/>
      <c r="K130" s="25"/>
      <c r="L130" s="25"/>
      <c r="M130" s="25"/>
      <c r="N130" s="25"/>
      <c r="O130" s="25"/>
      <c r="Q130" s="25"/>
      <c r="R130" s="25"/>
      <c r="S130" s="25"/>
    </row>
    <row r="131" spans="1:20" x14ac:dyDescent="0.25">
      <c r="A131" s="2" t="s">
        <v>99</v>
      </c>
      <c r="B131" s="24"/>
      <c r="C131" s="29"/>
      <c r="D131" s="2" t="s">
        <v>100</v>
      </c>
      <c r="E131" s="29"/>
      <c r="F131" s="2" t="s">
        <v>101</v>
      </c>
      <c r="G131" s="27">
        <f>G129*(1-0.99)</f>
        <v>2.5000000000000022E-4</v>
      </c>
      <c r="H131" s="27">
        <f>H129*(1-0.99)</f>
        <v>8.7000000000000068E-5</v>
      </c>
      <c r="I131" s="117">
        <f>I129*(1-0.99)</f>
        <v>2.5588235294117672E-5</v>
      </c>
      <c r="J131" s="25">
        <f>C129*(E129*G129+E130*G130+E131*G131)/2000</f>
        <v>0</v>
      </c>
      <c r="K131" s="25">
        <f>C129*(E129*H129+E130*H130+E131*H131)/2000</f>
        <v>0</v>
      </c>
      <c r="L131" s="25">
        <f>C129*(E129*I129+E130*I130+E131*I131)/2000</f>
        <v>0</v>
      </c>
      <c r="M131" s="25">
        <f>C130*(E129*G129+E130*G130+E131*G131)</f>
        <v>0</v>
      </c>
      <c r="N131" s="25">
        <f>C130*(E129*H129+E130*H130+E131*H131)</f>
        <v>0</v>
      </c>
      <c r="O131" s="25">
        <f>$C130*($E129*I129+$E130*I130+$E131*I131)</f>
        <v>0</v>
      </c>
      <c r="P131" s="25">
        <f>C130*8760*G129/2000*(E129+E130+E131)</f>
        <v>0</v>
      </c>
      <c r="Q131" s="25">
        <f>C130*8760*H129/2000*(E129+E130+E131)</f>
        <v>0</v>
      </c>
      <c r="R131" s="25">
        <f>$C130*8760*I129/2000*($E129+$E130+$E131)</f>
        <v>0</v>
      </c>
      <c r="S131" s="25" t="str">
        <f>IF($B131=" "," ",IF($B131=4,Q131,"0"))</f>
        <v xml:space="preserve"> </v>
      </c>
      <c r="T131" s="25" t="str">
        <f>IF($B131=" "," ",IF($B131=4,R131,"0"))</f>
        <v xml:space="preserve"> </v>
      </c>
    </row>
    <row r="132" spans="1:20" x14ac:dyDescent="0.25">
      <c r="B132" s="1"/>
      <c r="C132" s="1"/>
      <c r="E132" s="1"/>
      <c r="G132" s="27"/>
      <c r="H132" s="27"/>
      <c r="I132" s="27"/>
      <c r="J132" s="25"/>
      <c r="K132" s="25"/>
      <c r="L132" s="25"/>
      <c r="M132" s="25"/>
      <c r="N132" s="25"/>
      <c r="O132" s="25"/>
      <c r="Q132" s="25"/>
      <c r="R132" s="25"/>
      <c r="S132" s="25"/>
    </row>
    <row r="133" spans="1:20" x14ac:dyDescent="0.25">
      <c r="A133" s="2" t="s">
        <v>105</v>
      </c>
      <c r="B133" s="1"/>
      <c r="C133" s="23"/>
      <c r="D133" s="2" t="s">
        <v>33</v>
      </c>
      <c r="E133" s="24"/>
      <c r="F133" s="2" t="s">
        <v>34</v>
      </c>
      <c r="G133" s="27"/>
      <c r="H133" s="27"/>
      <c r="I133" s="27"/>
      <c r="J133" s="25"/>
      <c r="K133" s="25"/>
      <c r="L133" s="25"/>
      <c r="M133" s="25"/>
      <c r="N133" s="25"/>
      <c r="O133" s="25"/>
      <c r="Q133" s="25"/>
      <c r="R133" s="25"/>
      <c r="S133" s="25"/>
    </row>
    <row r="134" spans="1:20" x14ac:dyDescent="0.25">
      <c r="A134" s="2" t="s">
        <v>35</v>
      </c>
      <c r="B134" s="24"/>
      <c r="C134" s="24"/>
      <c r="D134" s="2" t="s">
        <v>36</v>
      </c>
      <c r="E134" s="23"/>
      <c r="F134" s="2" t="s">
        <v>37</v>
      </c>
      <c r="G134" s="27">
        <v>2.5000000000000001E-2</v>
      </c>
      <c r="H134" s="27">
        <v>8.6999999999999994E-3</v>
      </c>
      <c r="I134" s="117">
        <f>(H134*15)/51</f>
        <v>2.5588235294117649E-3</v>
      </c>
      <c r="J134" s="25"/>
      <c r="K134" s="25"/>
      <c r="L134" s="25"/>
      <c r="M134" s="25"/>
      <c r="N134" s="25"/>
      <c r="O134" s="25"/>
      <c r="Q134" s="25"/>
      <c r="R134" s="25"/>
      <c r="S134" s="25"/>
    </row>
    <row r="135" spans="1:20" x14ac:dyDescent="0.25">
      <c r="A135" s="2" t="s">
        <v>38</v>
      </c>
      <c r="B135" s="24"/>
      <c r="C135" s="24"/>
      <c r="D135" s="2" t="s">
        <v>97</v>
      </c>
      <c r="E135" s="28"/>
      <c r="F135" s="2" t="s">
        <v>98</v>
      </c>
      <c r="G135" s="27">
        <v>2.2000000000000001E-3</v>
      </c>
      <c r="H135" s="27">
        <v>7.3999999999999999E-4</v>
      </c>
      <c r="I135" s="117">
        <v>5.0000000000000002E-5</v>
      </c>
      <c r="J135" s="25"/>
      <c r="K135" s="25"/>
      <c r="L135" s="25"/>
      <c r="M135" s="25"/>
      <c r="N135" s="25"/>
      <c r="O135" s="25"/>
      <c r="Q135" s="25"/>
      <c r="R135" s="25"/>
      <c r="S135" s="25"/>
    </row>
    <row r="136" spans="1:20" x14ac:dyDescent="0.25">
      <c r="A136" s="2" t="s">
        <v>99</v>
      </c>
      <c r="B136" s="24"/>
      <c r="C136" s="29"/>
      <c r="D136" s="2" t="s">
        <v>100</v>
      </c>
      <c r="E136" s="29"/>
      <c r="F136" s="2" t="s">
        <v>101</v>
      </c>
      <c r="G136" s="27">
        <f>G134*(1-0.99)</f>
        <v>2.5000000000000022E-4</v>
      </c>
      <c r="H136" s="27">
        <f>H134*(1-0.99)</f>
        <v>8.7000000000000068E-5</v>
      </c>
      <c r="I136" s="117">
        <f>I134*(1-0.99)</f>
        <v>2.5588235294117672E-5</v>
      </c>
      <c r="J136" s="25">
        <f>C134*(E134*G134+E135*G135+E136*G136)/2000</f>
        <v>0</v>
      </c>
      <c r="K136" s="25">
        <f>C134*(E134*H134+E135*H135+E136*H136)/2000</f>
        <v>0</v>
      </c>
      <c r="L136" s="25">
        <f>C134*(E134*I134+E135*I135+E136*I136)/2000</f>
        <v>0</v>
      </c>
      <c r="M136" s="25">
        <f>C135*(E134*G134+E135*G135+E136*G136)</f>
        <v>0</v>
      </c>
      <c r="N136" s="25">
        <f>C135*(E134*H134+E135*H135+E136*H136)</f>
        <v>0</v>
      </c>
      <c r="O136" s="25">
        <f>$C135*($E134*I134+$E135*I135+$E136*I136)</f>
        <v>0</v>
      </c>
      <c r="P136" s="25">
        <f>C135*8760*G134/2000*(E134+E135+E136)</f>
        <v>0</v>
      </c>
      <c r="Q136" s="25">
        <f>C135*8760*H134/2000*(E134+E135+E136)</f>
        <v>0</v>
      </c>
      <c r="R136" s="25">
        <f>$C135*8760*I134/2000*($E134+$E135+$E136)</f>
        <v>0</v>
      </c>
      <c r="S136" s="25" t="str">
        <f>IF($B136=" "," ",IF($B136=4,Q136,"0"))</f>
        <v xml:space="preserve"> </v>
      </c>
      <c r="T136" s="25" t="str">
        <f>IF($B136=" "," ",IF($B136=4,R136,"0"))</f>
        <v xml:space="preserve"> </v>
      </c>
    </row>
    <row r="137" spans="1:20" x14ac:dyDescent="0.25">
      <c r="B137" s="1"/>
      <c r="C137" s="1"/>
      <c r="E137" s="1"/>
      <c r="G137" s="27"/>
      <c r="H137" s="27"/>
      <c r="I137" s="27"/>
      <c r="J137" s="25"/>
      <c r="K137" s="25"/>
      <c r="L137" s="25"/>
      <c r="M137" s="25"/>
      <c r="N137" s="25"/>
      <c r="O137" s="25"/>
      <c r="Q137" s="25"/>
      <c r="R137" s="25"/>
      <c r="S137" s="25"/>
    </row>
    <row r="138" spans="1:20" x14ac:dyDescent="0.25">
      <c r="A138" s="2" t="s">
        <v>105</v>
      </c>
      <c r="B138" s="1"/>
      <c r="C138" s="23"/>
      <c r="D138" s="2" t="s">
        <v>33</v>
      </c>
      <c r="E138" s="24"/>
      <c r="F138" s="2" t="s">
        <v>34</v>
      </c>
      <c r="G138" s="27"/>
      <c r="H138" s="27"/>
      <c r="I138" s="27"/>
      <c r="J138" s="25"/>
      <c r="K138" s="25"/>
      <c r="L138" s="25"/>
      <c r="M138" s="25"/>
      <c r="N138" s="25"/>
      <c r="O138" s="25"/>
      <c r="Q138" s="25"/>
      <c r="R138" s="25"/>
      <c r="S138" s="25"/>
    </row>
    <row r="139" spans="1:20" x14ac:dyDescent="0.25">
      <c r="A139" s="2" t="s">
        <v>35</v>
      </c>
      <c r="B139" s="24"/>
      <c r="C139" s="24"/>
      <c r="D139" s="2" t="s">
        <v>36</v>
      </c>
      <c r="E139" s="23"/>
      <c r="F139" s="2" t="s">
        <v>37</v>
      </c>
      <c r="G139" s="27">
        <v>2.5000000000000001E-2</v>
      </c>
      <c r="H139" s="27">
        <v>8.6999999999999994E-3</v>
      </c>
      <c r="I139" s="117">
        <f>(H139*15)/51</f>
        <v>2.5588235294117649E-3</v>
      </c>
      <c r="J139" s="25"/>
      <c r="K139" s="25"/>
      <c r="L139" s="25"/>
      <c r="M139" s="25"/>
      <c r="N139" s="25"/>
      <c r="O139" s="25"/>
      <c r="Q139" s="25"/>
      <c r="R139" s="25"/>
      <c r="S139" s="25"/>
    </row>
    <row r="140" spans="1:20" x14ac:dyDescent="0.25">
      <c r="A140" s="2" t="s">
        <v>38</v>
      </c>
      <c r="B140" s="24"/>
      <c r="C140" s="24"/>
      <c r="D140" s="2" t="s">
        <v>97</v>
      </c>
      <c r="E140" s="28"/>
      <c r="F140" s="2" t="s">
        <v>98</v>
      </c>
      <c r="G140" s="27">
        <v>2.2000000000000001E-3</v>
      </c>
      <c r="H140" s="27">
        <v>7.3999999999999999E-4</v>
      </c>
      <c r="I140" s="117">
        <v>5.0000000000000002E-5</v>
      </c>
      <c r="J140" s="25"/>
      <c r="K140" s="25"/>
      <c r="L140" s="25"/>
      <c r="M140" s="25"/>
      <c r="N140" s="25"/>
      <c r="O140" s="25"/>
      <c r="Q140" s="25"/>
      <c r="R140" s="25"/>
      <c r="S140" s="25"/>
    </row>
    <row r="141" spans="1:20" x14ac:dyDescent="0.25">
      <c r="A141" s="2" t="s">
        <v>99</v>
      </c>
      <c r="B141" s="24"/>
      <c r="C141" s="29"/>
      <c r="D141" s="2" t="s">
        <v>100</v>
      </c>
      <c r="E141" s="29"/>
      <c r="F141" s="2" t="s">
        <v>101</v>
      </c>
      <c r="G141" s="27">
        <f>G139*(1-0.99)</f>
        <v>2.5000000000000022E-4</v>
      </c>
      <c r="H141" s="27">
        <f>H139*(1-0.99)</f>
        <v>8.7000000000000068E-5</v>
      </c>
      <c r="I141" s="117">
        <f>I139*(1-0.99)</f>
        <v>2.5588235294117672E-5</v>
      </c>
      <c r="J141" s="25">
        <f>C139*(E139*G139+E140*G140+E141*G141)/2000</f>
        <v>0</v>
      </c>
      <c r="K141" s="25">
        <f>C139*(E139*H139+E140*H140+E141*H141)/2000</f>
        <v>0</v>
      </c>
      <c r="L141" s="25">
        <f>C139*(E139*I139+E140*I140+E141*I141)/2000</f>
        <v>0</v>
      </c>
      <c r="M141" s="25">
        <f>C140*(E139*G139+E140*G140+E141*G141)</f>
        <v>0</v>
      </c>
      <c r="N141" s="25">
        <f>C140*(E139*H139+E140*H140+E141*H141)</f>
        <v>0</v>
      </c>
      <c r="O141" s="25">
        <f>$C140*($E139*I139+$E140*I140+$E141*I141)</f>
        <v>0</v>
      </c>
      <c r="P141" s="25">
        <f>C140*8760*G139/2000*(E139+E140+E141)</f>
        <v>0</v>
      </c>
      <c r="Q141" s="25">
        <f>C140*8760*H139/2000*(E139+E140+E141)</f>
        <v>0</v>
      </c>
      <c r="R141" s="25">
        <f>$C140*8760*I139/2000*($E139+$E140+$E141)</f>
        <v>0</v>
      </c>
      <c r="S141" s="25" t="str">
        <f>IF($B141=" "," ",IF($B141=4,Q141,"0"))</f>
        <v xml:space="preserve"> </v>
      </c>
      <c r="T141" s="25" t="str">
        <f>IF($B141=" "," ",IF($B141=4,R141,"0"))</f>
        <v xml:space="preserve"> </v>
      </c>
    </row>
    <row r="142" spans="1:20" x14ac:dyDescent="0.25">
      <c r="B142" s="1"/>
      <c r="C142" s="1"/>
      <c r="E142" s="1"/>
      <c r="G142" s="27"/>
      <c r="H142" s="27"/>
      <c r="I142" s="27"/>
      <c r="J142" s="25"/>
      <c r="K142" s="25"/>
      <c r="L142" s="25"/>
      <c r="M142" s="25"/>
      <c r="N142" s="25"/>
      <c r="O142" s="25"/>
      <c r="Q142" s="25"/>
      <c r="R142" s="25"/>
      <c r="S142" s="25"/>
    </row>
    <row r="143" spans="1:20" x14ac:dyDescent="0.25">
      <c r="A143" s="2" t="s">
        <v>105</v>
      </c>
      <c r="B143" s="1"/>
      <c r="C143" s="23"/>
      <c r="D143" s="2" t="s">
        <v>33</v>
      </c>
      <c r="E143" s="24"/>
      <c r="F143" s="2" t="s">
        <v>34</v>
      </c>
      <c r="G143" s="27"/>
      <c r="H143" s="27"/>
      <c r="I143" s="27"/>
      <c r="J143" s="25"/>
      <c r="K143" s="25"/>
      <c r="L143" s="25"/>
      <c r="M143" s="25"/>
      <c r="N143" s="25"/>
      <c r="O143" s="25"/>
      <c r="Q143" s="25"/>
      <c r="R143" s="25"/>
      <c r="S143" s="25"/>
    </row>
    <row r="144" spans="1:20" x14ac:dyDescent="0.25">
      <c r="A144" s="2" t="s">
        <v>35</v>
      </c>
      <c r="B144" s="24"/>
      <c r="C144" s="24"/>
      <c r="D144" s="2" t="s">
        <v>36</v>
      </c>
      <c r="E144" s="23"/>
      <c r="F144" s="2" t="s">
        <v>37</v>
      </c>
      <c r="G144" s="27">
        <v>2.5000000000000001E-2</v>
      </c>
      <c r="H144" s="27">
        <v>8.6999999999999994E-3</v>
      </c>
      <c r="I144" s="117">
        <f>(H144*15)/51</f>
        <v>2.5588235294117649E-3</v>
      </c>
      <c r="J144" s="25"/>
      <c r="K144" s="25"/>
      <c r="L144" s="25"/>
      <c r="M144" s="25"/>
      <c r="N144" s="25"/>
      <c r="O144" s="25"/>
      <c r="Q144" s="25"/>
      <c r="R144" s="25"/>
      <c r="S144" s="25"/>
    </row>
    <row r="145" spans="1:20" x14ac:dyDescent="0.25">
      <c r="A145" s="2" t="s">
        <v>38</v>
      </c>
      <c r="B145" s="24"/>
      <c r="C145" s="24"/>
      <c r="D145" s="2" t="s">
        <v>97</v>
      </c>
      <c r="E145" s="28"/>
      <c r="F145" s="2" t="s">
        <v>98</v>
      </c>
      <c r="G145" s="27">
        <v>2.2000000000000001E-3</v>
      </c>
      <c r="H145" s="27">
        <v>7.3999999999999999E-4</v>
      </c>
      <c r="I145" s="117">
        <v>5.0000000000000002E-5</v>
      </c>
      <c r="J145" s="25"/>
      <c r="K145" s="25"/>
      <c r="L145" s="25"/>
      <c r="M145" s="25"/>
      <c r="N145" s="25"/>
      <c r="O145" s="25"/>
      <c r="Q145" s="25"/>
      <c r="R145" s="25"/>
      <c r="S145" s="25"/>
    </row>
    <row r="146" spans="1:20" x14ac:dyDescent="0.25">
      <c r="A146" s="2" t="s">
        <v>99</v>
      </c>
      <c r="B146" s="24"/>
      <c r="C146" s="29"/>
      <c r="D146" s="2" t="s">
        <v>100</v>
      </c>
      <c r="E146" s="29"/>
      <c r="F146" s="2" t="s">
        <v>101</v>
      </c>
      <c r="G146" s="27">
        <f>G144*(1-0.99)</f>
        <v>2.5000000000000022E-4</v>
      </c>
      <c r="H146" s="27">
        <f>H144*(1-0.99)</f>
        <v>8.7000000000000068E-5</v>
      </c>
      <c r="I146" s="117">
        <f>I144*(1-0.99)</f>
        <v>2.5588235294117672E-5</v>
      </c>
      <c r="J146" s="25">
        <f>C144*(E144*G144+E145*G145+E146*G146)/2000</f>
        <v>0</v>
      </c>
      <c r="K146" s="25">
        <f>C144*(E144*H144+E145*H145+E146*H146)/2000</f>
        <v>0</v>
      </c>
      <c r="L146" s="25">
        <f>C144*(E144*I144+E145*I145+E146*I146)/2000</f>
        <v>0</v>
      </c>
      <c r="M146" s="25">
        <f>C145*(E144*G144+E145*G145+E146*G146)</f>
        <v>0</v>
      </c>
      <c r="N146" s="25">
        <f>C145*(E144*H144+E145*H145+E146*H146)</f>
        <v>0</v>
      </c>
      <c r="O146" s="25">
        <f>$C145*($E144*I144+$E145*I145+$E146*I146)</f>
        <v>0</v>
      </c>
      <c r="P146" s="25">
        <f>C145*8760*G144/2000*(E144+E145+E146)</f>
        <v>0</v>
      </c>
      <c r="Q146" s="25">
        <f>C145*8760*H144/2000*(E144+E145+E146)</f>
        <v>0</v>
      </c>
      <c r="R146" s="25">
        <f>$C145*8760*I144/2000*($E144+$E145+$E146)</f>
        <v>0</v>
      </c>
      <c r="S146" s="25" t="str">
        <f>IF($B146=" "," ",IF($B146=4,Q146,"0"))</f>
        <v xml:space="preserve"> </v>
      </c>
      <c r="T146" s="25" t="str">
        <f>IF($B146=" "," ",IF($B146=4,R146,"0"))</f>
        <v xml:space="preserve"> </v>
      </c>
    </row>
    <row r="147" spans="1:20" x14ac:dyDescent="0.25">
      <c r="B147" s="1"/>
      <c r="C147" s="1"/>
      <c r="E147" s="1"/>
      <c r="G147" s="27"/>
      <c r="H147" s="27"/>
      <c r="I147" s="27"/>
      <c r="J147" s="25"/>
      <c r="K147" s="25"/>
      <c r="L147" s="25"/>
      <c r="M147" s="25"/>
      <c r="N147" s="25"/>
      <c r="O147" s="25"/>
      <c r="Q147" s="25"/>
      <c r="R147" s="25"/>
      <c r="S147" s="25"/>
    </row>
    <row r="148" spans="1:20" x14ac:dyDescent="0.25">
      <c r="A148" s="2" t="s">
        <v>105</v>
      </c>
      <c r="B148" s="1"/>
      <c r="C148" s="23"/>
      <c r="D148" s="2" t="s">
        <v>33</v>
      </c>
      <c r="E148" s="24"/>
      <c r="F148" s="2" t="s">
        <v>34</v>
      </c>
      <c r="G148" s="27"/>
      <c r="H148" s="27"/>
      <c r="I148" s="27"/>
      <c r="J148" s="25"/>
      <c r="K148" s="25"/>
      <c r="L148" s="25"/>
      <c r="M148" s="25"/>
      <c r="N148" s="25"/>
      <c r="O148" s="25"/>
      <c r="Q148" s="25"/>
      <c r="R148" s="25"/>
      <c r="S148" s="25"/>
    </row>
    <row r="149" spans="1:20" x14ac:dyDescent="0.25">
      <c r="A149" s="2" t="s">
        <v>35</v>
      </c>
      <c r="B149" s="24"/>
      <c r="C149" s="24"/>
      <c r="D149" s="2" t="s">
        <v>36</v>
      </c>
      <c r="E149" s="23"/>
      <c r="F149" s="2" t="s">
        <v>37</v>
      </c>
      <c r="G149" s="27">
        <v>2.5000000000000001E-2</v>
      </c>
      <c r="H149" s="27">
        <v>8.6999999999999994E-3</v>
      </c>
      <c r="I149" s="117">
        <f>(H149*15)/51</f>
        <v>2.5588235294117649E-3</v>
      </c>
      <c r="J149" s="25"/>
      <c r="K149" s="25"/>
      <c r="L149" s="25"/>
      <c r="M149" s="25"/>
      <c r="N149" s="25"/>
      <c r="O149" s="25"/>
      <c r="Q149" s="25"/>
      <c r="R149" s="25"/>
      <c r="S149" s="25"/>
    </row>
    <row r="150" spans="1:20" x14ac:dyDescent="0.25">
      <c r="A150" s="2" t="s">
        <v>38</v>
      </c>
      <c r="B150" s="24"/>
      <c r="C150" s="24"/>
      <c r="D150" s="2" t="s">
        <v>97</v>
      </c>
      <c r="E150" s="28"/>
      <c r="F150" s="2" t="s">
        <v>98</v>
      </c>
      <c r="G150" s="27">
        <v>2.2000000000000001E-3</v>
      </c>
      <c r="H150" s="27">
        <v>7.3999999999999999E-4</v>
      </c>
      <c r="I150" s="117">
        <v>5.0000000000000002E-5</v>
      </c>
      <c r="J150" s="25"/>
      <c r="K150" s="25"/>
      <c r="L150" s="25"/>
      <c r="M150" s="25"/>
      <c r="N150" s="25"/>
      <c r="O150" s="25"/>
      <c r="Q150" s="25"/>
      <c r="R150" s="25"/>
      <c r="S150" s="25"/>
    </row>
    <row r="151" spans="1:20" x14ac:dyDescent="0.25">
      <c r="A151" s="2" t="s">
        <v>99</v>
      </c>
      <c r="B151" s="24"/>
      <c r="C151" s="29"/>
      <c r="D151" s="2" t="s">
        <v>100</v>
      </c>
      <c r="E151" s="29"/>
      <c r="F151" s="2" t="s">
        <v>101</v>
      </c>
      <c r="G151" s="27">
        <f>G149*(1-0.99)</f>
        <v>2.5000000000000022E-4</v>
      </c>
      <c r="H151" s="27">
        <f>H149*(1-0.99)</f>
        <v>8.7000000000000068E-5</v>
      </c>
      <c r="I151" s="117">
        <f>I149*(1-0.99)</f>
        <v>2.5588235294117672E-5</v>
      </c>
      <c r="J151" s="25">
        <f>C149*(E149*G149+E150*G150+E151*G151)/2000</f>
        <v>0</v>
      </c>
      <c r="K151" s="25">
        <f>C149*(E149*H149+E150*H150+E151*H151)/2000</f>
        <v>0</v>
      </c>
      <c r="L151" s="25">
        <f>C149*(E149*I149+E150*I150+E151*I151)/2000</f>
        <v>0</v>
      </c>
      <c r="M151" s="25">
        <f>C150*(E149*G149+E150*G150+E151*G151)</f>
        <v>0</v>
      </c>
      <c r="N151" s="25">
        <f>C150*(E149*H149+E150*H150+E151*H151)</f>
        <v>0</v>
      </c>
      <c r="O151" s="25">
        <f>$C150*($E149*I149+$E150*I150+$E151*I151)</f>
        <v>0</v>
      </c>
      <c r="P151" s="25">
        <f>C150*8760*G149/2000*(E149+E150+E151)</f>
        <v>0</v>
      </c>
      <c r="Q151" s="25">
        <f>C150*8760*H149/2000*(E149+E150+E151)</f>
        <v>0</v>
      </c>
      <c r="R151" s="25">
        <f>$C150*8760*I149/2000*($E149+$E150+$E151)</f>
        <v>0</v>
      </c>
      <c r="S151" s="25" t="str">
        <f>IF($B151=" "," ",IF($B151=4,Q151,"0"))</f>
        <v xml:space="preserve"> </v>
      </c>
      <c r="T151" s="25" t="str">
        <f>IF($B151=" "," ",IF($B151=4,R151,"0"))</f>
        <v xml:space="preserve"> </v>
      </c>
    </row>
    <row r="152" spans="1:20" x14ac:dyDescent="0.25">
      <c r="B152" s="1"/>
      <c r="C152" s="1"/>
      <c r="E152" s="1"/>
      <c r="G152" s="27"/>
      <c r="H152" s="27"/>
      <c r="I152" s="27"/>
      <c r="J152" s="25"/>
      <c r="K152" s="25"/>
      <c r="L152" s="25"/>
      <c r="M152" s="25"/>
      <c r="N152" s="25"/>
      <c r="O152" s="25"/>
      <c r="Q152" s="25"/>
      <c r="R152" s="25"/>
      <c r="S152" s="25"/>
    </row>
    <row r="153" spans="1:20" x14ac:dyDescent="0.25">
      <c r="A153" s="2" t="s">
        <v>39</v>
      </c>
      <c r="B153" s="1"/>
      <c r="C153" s="23"/>
      <c r="D153" s="2" t="s">
        <v>33</v>
      </c>
      <c r="E153" s="24"/>
      <c r="F153" s="2" t="s">
        <v>34</v>
      </c>
      <c r="G153" s="27"/>
      <c r="H153" s="27"/>
      <c r="I153" s="27"/>
      <c r="J153" s="25"/>
      <c r="K153" s="25"/>
      <c r="L153" s="25"/>
      <c r="M153" s="25"/>
      <c r="N153" s="25"/>
      <c r="O153" s="25"/>
      <c r="Q153" s="25"/>
      <c r="R153" s="25"/>
      <c r="S153" s="25"/>
    </row>
    <row r="154" spans="1:20" x14ac:dyDescent="0.25">
      <c r="A154" s="2" t="s">
        <v>35</v>
      </c>
      <c r="B154" s="24"/>
      <c r="C154" s="24"/>
      <c r="D154" s="2" t="s">
        <v>36</v>
      </c>
      <c r="E154" s="23"/>
      <c r="F154" s="2" t="s">
        <v>37</v>
      </c>
      <c r="G154" s="27">
        <v>0.3</v>
      </c>
      <c r="H154" s="27">
        <v>7.1999999999999995E-2</v>
      </c>
      <c r="I154" s="117">
        <f>(H154*30)/85</f>
        <v>2.5411764705882349E-2</v>
      </c>
      <c r="J154" s="25"/>
      <c r="K154" s="25"/>
      <c r="L154" s="25"/>
      <c r="M154" s="25"/>
      <c r="N154" s="25"/>
      <c r="O154" s="25"/>
      <c r="Q154" s="25"/>
      <c r="R154" s="25"/>
      <c r="S154" s="25"/>
    </row>
    <row r="155" spans="1:20" x14ac:dyDescent="0.25">
      <c r="A155" s="2" t="s">
        <v>38</v>
      </c>
      <c r="B155" s="24"/>
      <c r="C155" s="24"/>
      <c r="D155" s="2" t="s">
        <v>97</v>
      </c>
      <c r="E155" s="28"/>
      <c r="F155" s="2" t="s">
        <v>98</v>
      </c>
      <c r="G155" s="27">
        <v>3.5999999999999999E-3</v>
      </c>
      <c r="H155" s="27">
        <v>2.2000000000000001E-3</v>
      </c>
      <c r="I155" s="117">
        <f>(H155*30)/85</f>
        <v>7.7647058823529416E-4</v>
      </c>
      <c r="J155" s="25"/>
      <c r="K155" s="25"/>
      <c r="L155" s="25"/>
      <c r="M155" s="25"/>
      <c r="N155" s="25"/>
      <c r="O155" s="25"/>
      <c r="Q155" s="25"/>
      <c r="R155" s="25"/>
      <c r="S155" s="25"/>
    </row>
    <row r="156" spans="1:20" x14ac:dyDescent="0.25">
      <c r="A156" s="2" t="s">
        <v>99</v>
      </c>
      <c r="B156" s="24"/>
      <c r="C156" s="29"/>
      <c r="D156" s="2" t="s">
        <v>100</v>
      </c>
      <c r="E156" s="29"/>
      <c r="F156" s="2" t="s">
        <v>101</v>
      </c>
      <c r="G156" s="27">
        <f>G154*(1-0.99)</f>
        <v>3.0000000000000027E-3</v>
      </c>
      <c r="H156" s="27">
        <f>H154*(1-0.99)</f>
        <v>7.2000000000000059E-4</v>
      </c>
      <c r="I156" s="117">
        <f>I154*(1-0.99)</f>
        <v>2.5411764705882372E-4</v>
      </c>
      <c r="J156" s="25">
        <f>C154*(E154*G154+E155*G155+E156*G156)/2000</f>
        <v>0</v>
      </c>
      <c r="K156" s="25">
        <f>C154*(E154*H154+E155*H155+E156*H156)/2000</f>
        <v>0</v>
      </c>
      <c r="L156" s="25">
        <f>C154*(E154*I154+E155*I155+E156*I156)/2000</f>
        <v>0</v>
      </c>
      <c r="M156" s="25">
        <f>C155*(E154*G154+E155*G155+E156*G156)</f>
        <v>0</v>
      </c>
      <c r="N156" s="25">
        <f>C155*(E154*H154+E155*H155+E156*H156)</f>
        <v>0</v>
      </c>
      <c r="O156" s="25">
        <f>$C155*($E154*I154+$E155*I155+$E156*I156)</f>
        <v>0</v>
      </c>
      <c r="P156" s="25">
        <f>C155*8760*G154/2000*(E154+E155+E156)</f>
        <v>0</v>
      </c>
      <c r="Q156" s="25">
        <f>C155*8760*H154/2000*(E154+E155+E156)</f>
        <v>0</v>
      </c>
      <c r="R156" s="25">
        <f>$C155*8760*I154/2000*($E154+$E155+$E156)</f>
        <v>0</v>
      </c>
      <c r="S156" s="25" t="str">
        <f>IF($B156=" "," ",IF($B156=4,Q156,"0"))</f>
        <v xml:space="preserve"> </v>
      </c>
      <c r="T156" s="25" t="str">
        <f>IF($B156=" "," ",IF($B156=4,R156,"0"))</f>
        <v xml:space="preserve"> </v>
      </c>
    </row>
    <row r="157" spans="1:20" x14ac:dyDescent="0.25">
      <c r="I157" s="161"/>
    </row>
    <row r="158" spans="1:20" x14ac:dyDescent="0.25">
      <c r="A158" s="2" t="s">
        <v>39</v>
      </c>
      <c r="B158" s="1"/>
      <c r="C158" s="23"/>
      <c r="D158" s="2" t="s">
        <v>33</v>
      </c>
      <c r="E158" s="24"/>
      <c r="F158" s="2" t="s">
        <v>34</v>
      </c>
      <c r="G158" s="27"/>
      <c r="H158" s="27"/>
      <c r="I158" s="117"/>
      <c r="J158" s="25"/>
      <c r="K158" s="25"/>
      <c r="L158" s="25"/>
      <c r="M158" s="25"/>
      <c r="N158" s="25"/>
      <c r="O158" s="25"/>
      <c r="Q158" s="25"/>
      <c r="R158" s="25"/>
      <c r="S158" s="25"/>
    </row>
    <row r="159" spans="1:20" x14ac:dyDescent="0.25">
      <c r="A159" s="2" t="s">
        <v>35</v>
      </c>
      <c r="B159" s="24"/>
      <c r="C159" s="24"/>
      <c r="D159" s="2" t="s">
        <v>36</v>
      </c>
      <c r="E159" s="23"/>
      <c r="F159" s="2" t="s">
        <v>37</v>
      </c>
      <c r="G159" s="27">
        <v>0.3</v>
      </c>
      <c r="H159" s="27">
        <v>7.1999999999999995E-2</v>
      </c>
      <c r="I159" s="117">
        <f>(H159*30)/85</f>
        <v>2.5411764705882349E-2</v>
      </c>
      <c r="J159" s="25"/>
      <c r="K159" s="25"/>
      <c r="L159" s="25"/>
      <c r="M159" s="25"/>
      <c r="N159" s="25"/>
      <c r="O159" s="25"/>
      <c r="Q159" s="25"/>
      <c r="R159" s="25"/>
      <c r="S159" s="25"/>
    </row>
    <row r="160" spans="1:20" x14ac:dyDescent="0.25">
      <c r="A160" s="2" t="s">
        <v>38</v>
      </c>
      <c r="B160" s="24"/>
      <c r="C160" s="24"/>
      <c r="D160" s="2" t="s">
        <v>97</v>
      </c>
      <c r="E160" s="28"/>
      <c r="F160" s="2" t="s">
        <v>98</v>
      </c>
      <c r="G160" s="27">
        <v>3.5999999999999999E-3</v>
      </c>
      <c r="H160" s="27">
        <v>2.2000000000000001E-3</v>
      </c>
      <c r="I160" s="117">
        <f>(H160*30)/85</f>
        <v>7.7647058823529416E-4</v>
      </c>
      <c r="J160" s="25"/>
      <c r="K160" s="25"/>
      <c r="L160" s="25"/>
      <c r="M160" s="25"/>
      <c r="N160" s="25"/>
      <c r="O160" s="25"/>
      <c r="Q160" s="25"/>
      <c r="R160" s="25"/>
      <c r="S160" s="25"/>
    </row>
    <row r="161" spans="1:20" x14ac:dyDescent="0.25">
      <c r="A161" s="2" t="s">
        <v>99</v>
      </c>
      <c r="B161" s="24"/>
      <c r="C161" s="29"/>
      <c r="D161" s="2" t="s">
        <v>100</v>
      </c>
      <c r="E161" s="29"/>
      <c r="F161" s="2" t="s">
        <v>101</v>
      </c>
      <c r="G161" s="27">
        <f>G159*(1-0.99)</f>
        <v>3.0000000000000027E-3</v>
      </c>
      <c r="H161" s="27">
        <f>H159*(1-0.99)</f>
        <v>7.2000000000000059E-4</v>
      </c>
      <c r="I161" s="117">
        <f>I159*(1-0.99)</f>
        <v>2.5411764705882372E-4</v>
      </c>
      <c r="J161" s="25">
        <f>C159*(E159*G159+E160*G160+E161*G161)/2000</f>
        <v>0</v>
      </c>
      <c r="K161" s="25">
        <f>C159*(E159*H159+E160*H160+E161*H161)/2000</f>
        <v>0</v>
      </c>
      <c r="L161" s="25">
        <f>C159*(E159*I159+E160*I160+E161*I161)/2000</f>
        <v>0</v>
      </c>
      <c r="M161" s="25">
        <f>C160*(E159*G159+E160*G160+E161*G161)</f>
        <v>0</v>
      </c>
      <c r="N161" s="25">
        <f>C160*(E159*H159+E160*H160+E161*H161)</f>
        <v>0</v>
      </c>
      <c r="O161" s="25">
        <f>$C160*($E159*I159+$E160*I160+$E161*I161)</f>
        <v>0</v>
      </c>
      <c r="P161" s="25">
        <f>C160*8760*G159/2000*(E159+E160+E161)</f>
        <v>0</v>
      </c>
      <c r="Q161" s="25">
        <f>C160*8760*H159/2000*(E159+E160+E161)</f>
        <v>0</v>
      </c>
      <c r="R161" s="25">
        <f>$C160*8760*I159/2000*($E159+$E160+$E161)</f>
        <v>0</v>
      </c>
      <c r="S161" s="25" t="str">
        <f>IF($B161=" "," ",IF($B161=4,Q161,"0"))</f>
        <v xml:space="preserve"> </v>
      </c>
      <c r="T161" s="25" t="str">
        <f>IF($B161=" "," ",IF($B161=4,R161,"0"))</f>
        <v xml:space="preserve"> </v>
      </c>
    </row>
    <row r="162" spans="1:20" x14ac:dyDescent="0.25">
      <c r="I162" s="161"/>
    </row>
    <row r="163" spans="1:20" x14ac:dyDescent="0.25">
      <c r="A163" s="2" t="s">
        <v>39</v>
      </c>
      <c r="B163" s="1"/>
      <c r="C163" s="23"/>
      <c r="D163" s="2" t="s">
        <v>33</v>
      </c>
      <c r="E163" s="24"/>
      <c r="F163" s="2" t="s">
        <v>34</v>
      </c>
      <c r="G163" s="27"/>
      <c r="H163" s="27"/>
      <c r="I163" s="117"/>
      <c r="J163" s="25"/>
      <c r="K163" s="25"/>
      <c r="L163" s="25"/>
      <c r="M163" s="25"/>
      <c r="N163" s="25"/>
      <c r="O163" s="25"/>
      <c r="Q163" s="25"/>
      <c r="R163" s="25"/>
      <c r="S163" s="25"/>
    </row>
    <row r="164" spans="1:20" x14ac:dyDescent="0.25">
      <c r="A164" s="2" t="s">
        <v>35</v>
      </c>
      <c r="B164" s="24"/>
      <c r="C164" s="24"/>
      <c r="D164" s="2" t="s">
        <v>36</v>
      </c>
      <c r="E164" s="23"/>
      <c r="F164" s="2" t="s">
        <v>37</v>
      </c>
      <c r="G164" s="27">
        <v>0.3</v>
      </c>
      <c r="H164" s="27">
        <v>7.1999999999999995E-2</v>
      </c>
      <c r="I164" s="117">
        <f>(H164*30)/85</f>
        <v>2.5411764705882349E-2</v>
      </c>
      <c r="J164" s="25"/>
      <c r="K164" s="25"/>
      <c r="L164" s="25"/>
      <c r="M164" s="25"/>
      <c r="N164" s="25"/>
      <c r="O164" s="25"/>
      <c r="Q164" s="25"/>
      <c r="R164" s="25"/>
      <c r="S164" s="25"/>
    </row>
    <row r="165" spans="1:20" x14ac:dyDescent="0.25">
      <c r="A165" s="2" t="s">
        <v>38</v>
      </c>
      <c r="B165" s="24"/>
      <c r="C165" s="24"/>
      <c r="D165" s="2" t="s">
        <v>97</v>
      </c>
      <c r="E165" s="28"/>
      <c r="F165" s="2" t="s">
        <v>98</v>
      </c>
      <c r="G165" s="27">
        <v>3.5999999999999999E-3</v>
      </c>
      <c r="H165" s="27">
        <v>2.2000000000000001E-3</v>
      </c>
      <c r="I165" s="117">
        <f>(H165*30)/85</f>
        <v>7.7647058823529416E-4</v>
      </c>
      <c r="J165" s="25"/>
      <c r="K165" s="25"/>
      <c r="L165" s="25"/>
      <c r="M165" s="25"/>
      <c r="N165" s="25"/>
      <c r="O165" s="25"/>
      <c r="Q165" s="25"/>
      <c r="R165" s="25"/>
      <c r="S165" s="25"/>
    </row>
    <row r="166" spans="1:20" x14ac:dyDescent="0.25">
      <c r="A166" s="2" t="s">
        <v>99</v>
      </c>
      <c r="B166" s="24"/>
      <c r="C166" s="29"/>
      <c r="D166" s="2" t="s">
        <v>100</v>
      </c>
      <c r="E166" s="29"/>
      <c r="F166" s="2" t="s">
        <v>101</v>
      </c>
      <c r="G166" s="27">
        <f>G164*(1-0.99)</f>
        <v>3.0000000000000027E-3</v>
      </c>
      <c r="H166" s="27">
        <f>H164*(1-0.99)</f>
        <v>7.2000000000000059E-4</v>
      </c>
      <c r="I166" s="117">
        <f>I164*(1-0.99)</f>
        <v>2.5411764705882372E-4</v>
      </c>
      <c r="J166" s="25">
        <f>C164*(E164*G164+E165*G165+E166*G166)/2000</f>
        <v>0</v>
      </c>
      <c r="K166" s="25">
        <f>C164*(E164*H164+E165*H165+E166*H166)/2000</f>
        <v>0</v>
      </c>
      <c r="L166" s="25">
        <f>C164*(E164*I164+E165*I165+E166*I166)/2000</f>
        <v>0</v>
      </c>
      <c r="M166" s="25">
        <f>C165*(E164*G164+E165*G165+E166*G166)</f>
        <v>0</v>
      </c>
      <c r="N166" s="25">
        <f>C165*(E164*H164+E165*H165+E166*H166)</f>
        <v>0</v>
      </c>
      <c r="O166" s="25">
        <f>$C165*($E164*I164+$E165*I165+$E166*I166)</f>
        <v>0</v>
      </c>
      <c r="P166" s="25">
        <f>C165*8760*G164/2000*(E164+E165+E166)</f>
        <v>0</v>
      </c>
      <c r="Q166" s="25">
        <f>C165*8760*H164/2000*(E164+E165+E166)</f>
        <v>0</v>
      </c>
      <c r="R166" s="25">
        <f>$C165*8760*I164/2000*($E164+$E165+$E166)</f>
        <v>0</v>
      </c>
      <c r="S166" s="25" t="str">
        <f>IF($B166=" "," ",IF($B166=4,Q166,"0"))</f>
        <v xml:space="preserve"> </v>
      </c>
      <c r="T166" s="25" t="str">
        <f>IF($B166=" "," ",IF($B166=4,R166,"0"))</f>
        <v xml:space="preserve"> </v>
      </c>
    </row>
    <row r="167" spans="1:20" x14ac:dyDescent="0.25">
      <c r="B167" s="1"/>
      <c r="C167" s="1"/>
      <c r="E167" s="1"/>
      <c r="G167" s="27"/>
      <c r="H167" s="27"/>
      <c r="I167" s="27"/>
      <c r="J167" s="25"/>
      <c r="K167" s="25"/>
      <c r="L167" s="25"/>
      <c r="M167" s="25"/>
      <c r="N167" s="25"/>
      <c r="O167" s="25"/>
      <c r="Q167" s="25"/>
      <c r="R167" s="25"/>
      <c r="S167" s="25"/>
    </row>
    <row r="168" spans="1:20" x14ac:dyDescent="0.25">
      <c r="A168" s="2" t="s">
        <v>40</v>
      </c>
      <c r="B168" s="1"/>
      <c r="C168" s="23"/>
      <c r="D168" s="2" t="s">
        <v>33</v>
      </c>
      <c r="E168" s="24"/>
      <c r="F168" s="2" t="s">
        <v>34</v>
      </c>
      <c r="G168" s="27"/>
      <c r="H168" s="27"/>
      <c r="I168" s="27"/>
      <c r="J168" s="25"/>
      <c r="K168" s="25"/>
      <c r="L168" s="25"/>
      <c r="M168" s="25"/>
      <c r="N168" s="25"/>
      <c r="O168" s="25"/>
      <c r="Q168" s="25"/>
      <c r="R168" s="25"/>
      <c r="S168" s="25"/>
    </row>
    <row r="169" spans="1:20" x14ac:dyDescent="0.25">
      <c r="A169" s="2" t="s">
        <v>35</v>
      </c>
      <c r="B169" s="24"/>
      <c r="C169" s="24"/>
      <c r="D169" s="2" t="s">
        <v>36</v>
      </c>
      <c r="E169" s="23"/>
      <c r="F169" s="2" t="s">
        <v>37</v>
      </c>
      <c r="G169" s="27">
        <v>3.0000000000000001E-3</v>
      </c>
      <c r="H169" s="27">
        <v>1.1000000000000001E-3</v>
      </c>
      <c r="I169" s="117">
        <f>(H169*2.9)/9.8</f>
        <v>3.2551020408163266E-4</v>
      </c>
      <c r="J169" s="118"/>
      <c r="K169" s="25"/>
      <c r="L169" s="25"/>
      <c r="M169" s="25"/>
      <c r="N169" s="25"/>
      <c r="O169" s="25"/>
      <c r="Q169" s="25"/>
      <c r="R169" s="25"/>
      <c r="S169" s="25"/>
    </row>
    <row r="170" spans="1:20" x14ac:dyDescent="0.25">
      <c r="A170" s="2" t="s">
        <v>38</v>
      </c>
      <c r="B170" s="24"/>
      <c r="C170" s="24"/>
      <c r="D170" s="2" t="s">
        <v>97</v>
      </c>
      <c r="E170" s="28"/>
      <c r="F170" s="2" t="s">
        <v>98</v>
      </c>
      <c r="G170" s="27">
        <v>1.3999999999999999E-4</v>
      </c>
      <c r="H170" s="27">
        <v>4.6E-5</v>
      </c>
      <c r="I170" s="117">
        <f>1.3*10^-5</f>
        <v>1.3000000000000001E-5</v>
      </c>
      <c r="J170" s="25"/>
      <c r="K170" s="25"/>
      <c r="L170" s="25"/>
      <c r="M170" s="25"/>
      <c r="N170" s="25"/>
      <c r="O170" s="25"/>
      <c r="Q170" s="25"/>
      <c r="R170" s="25"/>
      <c r="S170" s="25"/>
    </row>
    <row r="171" spans="1:20" x14ac:dyDescent="0.25">
      <c r="A171" s="2" t="s">
        <v>99</v>
      </c>
      <c r="B171" s="24"/>
      <c r="C171" s="29"/>
      <c r="D171" s="2" t="s">
        <v>100</v>
      </c>
      <c r="E171" s="29"/>
      <c r="F171" s="2" t="s">
        <v>101</v>
      </c>
      <c r="G171" s="27">
        <f>G169*(1-0.99)</f>
        <v>3.0000000000000028E-5</v>
      </c>
      <c r="H171" s="27">
        <f>H169*(1-0.99)</f>
        <v>1.100000000000001E-5</v>
      </c>
      <c r="I171" s="117">
        <f>I169*(1-0.99)</f>
        <v>3.2551020408163294E-6</v>
      </c>
      <c r="J171" s="25">
        <f>C169*(E169*G169+E170*G170+E171*G171)/2000</f>
        <v>0</v>
      </c>
      <c r="K171" s="25">
        <f>C169*(E169*H169+E170*H170+E171*H171)/2000</f>
        <v>0</v>
      </c>
      <c r="L171" s="25">
        <f>C169*(E169*I169+E170*I170+E171*I171)/2000</f>
        <v>0</v>
      </c>
      <c r="M171" s="25">
        <f>C170*(E169*G169+E170*G170+E171*G171)</f>
        <v>0</v>
      </c>
      <c r="N171" s="25">
        <f>C170*(E169*H169+E170*H170+E171*H171)</f>
        <v>0</v>
      </c>
      <c r="O171" s="25">
        <f>$C170*($E169*I169+$E170*I170+$E171*I171)</f>
        <v>0</v>
      </c>
      <c r="P171" s="25">
        <f>C170*8760*G169/2000*(E169+E170+E171)</f>
        <v>0</v>
      </c>
      <c r="Q171" s="25">
        <f>C170*8760*H169/2000*(E169+E170+E171)</f>
        <v>0</v>
      </c>
      <c r="R171" s="25">
        <f>$C170*8760*I169/2000*($E169+$E170+$E171)</f>
        <v>0</v>
      </c>
      <c r="S171" s="25" t="str">
        <f>IF($B171=" "," ",IF($B171=4,Q171,"0"))</f>
        <v xml:space="preserve"> </v>
      </c>
      <c r="T171" s="25" t="str">
        <f>IF($B171=" "," ",IF($B171=4,R171,"0"))</f>
        <v xml:space="preserve"> </v>
      </c>
    </row>
    <row r="172" spans="1:20" x14ac:dyDescent="0.25">
      <c r="B172" s="1"/>
      <c r="C172" s="1"/>
      <c r="E172" s="1"/>
      <c r="G172" s="27"/>
      <c r="H172" s="27"/>
      <c r="I172" s="27"/>
      <c r="J172" s="25"/>
      <c r="K172" s="25"/>
      <c r="L172" s="25"/>
      <c r="M172" s="25"/>
      <c r="N172" s="25"/>
      <c r="O172" s="25"/>
      <c r="Q172" s="25"/>
      <c r="R172" s="25"/>
      <c r="S172" s="25"/>
    </row>
    <row r="173" spans="1:20" x14ac:dyDescent="0.25">
      <c r="A173" s="2" t="s">
        <v>40</v>
      </c>
      <c r="B173" s="1"/>
      <c r="C173" s="23"/>
      <c r="D173" s="2" t="s">
        <v>33</v>
      </c>
      <c r="E173" s="24"/>
      <c r="F173" s="2" t="s">
        <v>34</v>
      </c>
      <c r="G173" s="27"/>
      <c r="H173" s="27"/>
      <c r="I173" s="27"/>
      <c r="J173" s="25"/>
      <c r="K173" s="25"/>
      <c r="L173" s="25"/>
      <c r="M173" s="25"/>
      <c r="N173" s="25"/>
      <c r="O173" s="25"/>
      <c r="Q173" s="25"/>
      <c r="R173" s="25"/>
      <c r="S173" s="25"/>
    </row>
    <row r="174" spans="1:20" x14ac:dyDescent="0.25">
      <c r="A174" s="2" t="s">
        <v>35</v>
      </c>
      <c r="B174" s="24"/>
      <c r="C174" s="24"/>
      <c r="D174" s="2" t="s">
        <v>36</v>
      </c>
      <c r="E174" s="23"/>
      <c r="F174" s="2" t="s">
        <v>37</v>
      </c>
      <c r="G174" s="27">
        <v>3.0000000000000001E-3</v>
      </c>
      <c r="H174" s="27">
        <v>1.1000000000000001E-3</v>
      </c>
      <c r="I174" s="117">
        <f>(H174*2.9)/9.8</f>
        <v>3.2551020408163266E-4</v>
      </c>
      <c r="J174" s="25"/>
      <c r="K174" s="25"/>
      <c r="L174" s="25"/>
      <c r="M174" s="25"/>
      <c r="N174" s="25"/>
      <c r="O174" s="25"/>
      <c r="Q174" s="25"/>
      <c r="R174" s="25"/>
      <c r="S174" s="25"/>
    </row>
    <row r="175" spans="1:20" x14ac:dyDescent="0.25">
      <c r="A175" s="2" t="s">
        <v>38</v>
      </c>
      <c r="B175" s="24"/>
      <c r="C175" s="24"/>
      <c r="D175" s="2" t="s">
        <v>97</v>
      </c>
      <c r="E175" s="28"/>
      <c r="F175" s="2" t="s">
        <v>98</v>
      </c>
      <c r="G175" s="27">
        <v>1.3999999999999999E-4</v>
      </c>
      <c r="H175" s="27">
        <v>4.6E-5</v>
      </c>
      <c r="I175" s="117">
        <f>1.3*10^-5</f>
        <v>1.3000000000000001E-5</v>
      </c>
      <c r="J175" s="25"/>
      <c r="K175" s="25"/>
      <c r="L175" s="25"/>
      <c r="M175" s="25"/>
      <c r="N175" s="25"/>
      <c r="O175" s="25"/>
      <c r="Q175" s="25"/>
      <c r="R175" s="25"/>
      <c r="S175" s="25"/>
    </row>
    <row r="176" spans="1:20" x14ac:dyDescent="0.25">
      <c r="A176" s="2" t="s">
        <v>99</v>
      </c>
      <c r="B176" s="24"/>
      <c r="C176" s="29"/>
      <c r="D176" s="2" t="s">
        <v>100</v>
      </c>
      <c r="E176" s="29"/>
      <c r="F176" s="2" t="s">
        <v>101</v>
      </c>
      <c r="G176" s="27">
        <f>G174*(1-0.99)</f>
        <v>3.0000000000000028E-5</v>
      </c>
      <c r="H176" s="27">
        <f>H174*(1-0.99)</f>
        <v>1.100000000000001E-5</v>
      </c>
      <c r="I176" s="117">
        <f>I174*(1-0.99)</f>
        <v>3.2551020408163294E-6</v>
      </c>
      <c r="J176" s="25">
        <f>C174*(E174*G174+E175*G175+E176*G176)/2000</f>
        <v>0</v>
      </c>
      <c r="K176" s="25">
        <f>C174*(E174*H174+E175*H175+E176*H176)/2000</f>
        <v>0</v>
      </c>
      <c r="L176" s="25">
        <f>C174*(E174*I174+E175*I175+E176*I176)/2000</f>
        <v>0</v>
      </c>
      <c r="M176" s="25">
        <f>C175*(E174*G174+E175*G175+E176*G176)</f>
        <v>0</v>
      </c>
      <c r="N176" s="25">
        <f>C175*(E174*H174+E175*H175+E176*H176)</f>
        <v>0</v>
      </c>
      <c r="O176" s="25">
        <f>$C175*($E174*I174+$E175*I175+$E176*I176)</f>
        <v>0</v>
      </c>
      <c r="P176" s="25">
        <f>C175*8760*G174/2000*(E174+E175+E176)</f>
        <v>0</v>
      </c>
      <c r="Q176" s="25">
        <f>C175*8760*H174/2000*(E174+E175+E176)</f>
        <v>0</v>
      </c>
      <c r="R176" s="25">
        <f>$C175*8760*I174/2000*($E174+$E175+$E176)</f>
        <v>0</v>
      </c>
      <c r="S176" s="25" t="str">
        <f>IF($B176=" "," ",IF($B176=4,Q176,"0"))</f>
        <v xml:space="preserve"> </v>
      </c>
      <c r="T176" s="25" t="str">
        <f>IF($B176=" "," ",IF($B176=4,R176,"0"))</f>
        <v xml:space="preserve"> </v>
      </c>
    </row>
    <row r="177" spans="1:20" x14ac:dyDescent="0.25">
      <c r="A177" s="2"/>
      <c r="B177" s="51"/>
      <c r="C177" s="28"/>
      <c r="D177" s="2"/>
      <c r="E177" s="9"/>
      <c r="F177" s="2"/>
      <c r="G177" s="27"/>
      <c r="H177" s="27"/>
      <c r="I177" s="27"/>
      <c r="J177" s="25"/>
      <c r="K177" s="25"/>
      <c r="L177" s="25"/>
      <c r="M177" s="25"/>
      <c r="N177" s="25"/>
      <c r="O177" s="25"/>
      <c r="P177" s="25"/>
      <c r="Q177" s="25"/>
      <c r="R177" s="25"/>
      <c r="S177" s="25"/>
    </row>
    <row r="178" spans="1:20" x14ac:dyDescent="0.25">
      <c r="A178" s="2" t="s">
        <v>40</v>
      </c>
      <c r="B178" s="1"/>
      <c r="C178" s="23"/>
      <c r="D178" s="2" t="s">
        <v>33</v>
      </c>
      <c r="E178" s="24"/>
      <c r="F178" s="2" t="s">
        <v>34</v>
      </c>
      <c r="G178" s="27"/>
      <c r="H178" s="27"/>
      <c r="I178" s="27"/>
      <c r="J178" s="25"/>
      <c r="K178" s="25"/>
      <c r="L178" s="25"/>
      <c r="M178" s="25"/>
      <c r="N178" s="25"/>
      <c r="O178" s="25"/>
      <c r="Q178" s="25"/>
      <c r="R178" s="25"/>
      <c r="S178" s="25"/>
    </row>
    <row r="179" spans="1:20" x14ac:dyDescent="0.25">
      <c r="A179" s="2" t="s">
        <v>35</v>
      </c>
      <c r="B179" s="24"/>
      <c r="C179" s="24"/>
      <c r="D179" s="2" t="s">
        <v>36</v>
      </c>
      <c r="E179" s="23"/>
      <c r="F179" s="2" t="s">
        <v>37</v>
      </c>
      <c r="G179" s="27">
        <v>3.0000000000000001E-3</v>
      </c>
      <c r="H179" s="27">
        <v>1.1000000000000001E-3</v>
      </c>
      <c r="I179" s="117">
        <f>(H179*2.9)/9.8</f>
        <v>3.2551020408163266E-4</v>
      </c>
      <c r="J179" s="25"/>
      <c r="K179" s="25"/>
      <c r="L179" s="25"/>
      <c r="M179" s="25"/>
      <c r="N179" s="25"/>
      <c r="O179" s="25"/>
      <c r="Q179" s="25"/>
      <c r="R179" s="25"/>
      <c r="S179" s="25"/>
    </row>
    <row r="180" spans="1:20" x14ac:dyDescent="0.25">
      <c r="A180" s="2" t="s">
        <v>38</v>
      </c>
      <c r="B180" s="24"/>
      <c r="C180" s="24"/>
      <c r="D180" s="2" t="s">
        <v>97</v>
      </c>
      <c r="E180" s="28"/>
      <c r="F180" s="2" t="s">
        <v>98</v>
      </c>
      <c r="G180" s="27">
        <v>1.3999999999999999E-4</v>
      </c>
      <c r="H180" s="27">
        <v>4.6E-5</v>
      </c>
      <c r="I180" s="117">
        <f>1.3*10^-5</f>
        <v>1.3000000000000001E-5</v>
      </c>
      <c r="J180" s="25"/>
      <c r="K180" s="25"/>
      <c r="L180" s="25"/>
      <c r="M180" s="25"/>
      <c r="N180" s="25"/>
      <c r="O180" s="25"/>
      <c r="Q180" s="25"/>
      <c r="R180" s="25"/>
      <c r="S180" s="25"/>
    </row>
    <row r="181" spans="1:20" x14ac:dyDescent="0.25">
      <c r="A181" s="2" t="s">
        <v>99</v>
      </c>
      <c r="B181" s="24"/>
      <c r="C181" s="29"/>
      <c r="D181" s="2" t="s">
        <v>100</v>
      </c>
      <c r="E181" s="29"/>
      <c r="F181" s="2" t="s">
        <v>101</v>
      </c>
      <c r="G181" s="27">
        <f>G179*(1-0.99)</f>
        <v>3.0000000000000028E-5</v>
      </c>
      <c r="H181" s="27">
        <f>H179*(1-0.99)</f>
        <v>1.100000000000001E-5</v>
      </c>
      <c r="I181" s="117">
        <f>I179*(1-0.99)</f>
        <v>3.2551020408163294E-6</v>
      </c>
      <c r="J181" s="25">
        <f>C179*(E179*G179+E180*G180+E181*G181)/2000</f>
        <v>0</v>
      </c>
      <c r="K181" s="25">
        <f>C179*(E179*H179+E180*H180+E181*H181)/2000</f>
        <v>0</v>
      </c>
      <c r="L181" s="25">
        <f>C179*(E179*I179+E180*I180+E181*I181)/2000</f>
        <v>0</v>
      </c>
      <c r="M181" s="25">
        <f>C180*(E179*G179+E180*G180+E181*G181)</f>
        <v>0</v>
      </c>
      <c r="N181" s="25">
        <f>C180*(E179*H179+E180*H180+E181*H181)</f>
        <v>0</v>
      </c>
      <c r="O181" s="25">
        <f>$C180*($E179*I179+$E180*I180+$E181*I181)</f>
        <v>0</v>
      </c>
      <c r="P181" s="25">
        <f>C180*8760*G179/2000*(E179+E180+E181)</f>
        <v>0</v>
      </c>
      <c r="Q181" s="25">
        <f>C180*8760*H179/2000*(E179+E180+E181)</f>
        <v>0</v>
      </c>
      <c r="R181" s="25">
        <f>$C180*8760*I179/2000*($E179+$E180+$E181)</f>
        <v>0</v>
      </c>
      <c r="S181" s="25" t="str">
        <f>IF($B181=" "," ",IF($B181=4,Q181,"0"))</f>
        <v xml:space="preserve"> </v>
      </c>
      <c r="T181" s="25" t="str">
        <f>IF($B181=" "," ",IF($B181=4,R181,"0"))</f>
        <v xml:space="preserve"> </v>
      </c>
    </row>
    <row r="182" spans="1:20" x14ac:dyDescent="0.25">
      <c r="B182" s="1"/>
      <c r="C182" s="1"/>
      <c r="E182" s="1"/>
      <c r="G182" s="27"/>
      <c r="H182" s="27"/>
      <c r="I182" s="27"/>
      <c r="J182" s="25"/>
      <c r="K182" s="25"/>
      <c r="L182" s="25"/>
      <c r="M182" s="25"/>
      <c r="N182" s="25"/>
      <c r="O182" s="25"/>
      <c r="Q182" s="25"/>
      <c r="R182" s="25"/>
      <c r="S182" s="203" t="s">
        <v>61</v>
      </c>
      <c r="T182" s="203"/>
    </row>
    <row r="183" spans="1:20" x14ac:dyDescent="0.25">
      <c r="J183" s="182" t="s">
        <v>96</v>
      </c>
      <c r="K183" s="182"/>
      <c r="L183" s="182"/>
      <c r="M183" s="182" t="s">
        <v>96</v>
      </c>
      <c r="N183" s="182"/>
      <c r="O183" s="182"/>
      <c r="P183" s="180" t="s">
        <v>58</v>
      </c>
      <c r="Q183" s="180"/>
      <c r="R183" s="180"/>
      <c r="S183" s="180" t="s">
        <v>58</v>
      </c>
      <c r="T183" s="180"/>
    </row>
    <row r="184" spans="1:20" x14ac:dyDescent="0.25">
      <c r="G184" s="181" t="s">
        <v>16</v>
      </c>
      <c r="H184" s="181"/>
      <c r="I184" s="181"/>
      <c r="J184" s="182" t="s">
        <v>55</v>
      </c>
      <c r="K184" s="182"/>
      <c r="L184" s="182"/>
      <c r="M184" s="182" t="s">
        <v>56</v>
      </c>
      <c r="N184" s="182"/>
      <c r="O184" s="182"/>
      <c r="P184" s="183" t="s">
        <v>57</v>
      </c>
      <c r="Q184" s="183"/>
      <c r="R184" s="183"/>
      <c r="S184" s="183" t="s">
        <v>60</v>
      </c>
      <c r="T184" s="183"/>
    </row>
    <row r="185" spans="1:20" x14ac:dyDescent="0.25">
      <c r="G185" s="22" t="s">
        <v>17</v>
      </c>
      <c r="H185" s="22" t="s">
        <v>18</v>
      </c>
      <c r="I185" s="22" t="s">
        <v>51</v>
      </c>
      <c r="J185" s="22" t="s">
        <v>17</v>
      </c>
      <c r="K185" s="22" t="s">
        <v>19</v>
      </c>
      <c r="L185" s="22" t="s">
        <v>51</v>
      </c>
      <c r="M185" s="22" t="s">
        <v>17</v>
      </c>
      <c r="N185" s="22" t="s">
        <v>19</v>
      </c>
      <c r="O185" s="22" t="s">
        <v>51</v>
      </c>
      <c r="P185" s="22" t="s">
        <v>17</v>
      </c>
      <c r="Q185" s="22" t="s">
        <v>19</v>
      </c>
      <c r="R185" s="22" t="s">
        <v>51</v>
      </c>
      <c r="S185" s="22" t="s">
        <v>19</v>
      </c>
      <c r="T185" s="22" t="s">
        <v>51</v>
      </c>
    </row>
    <row r="186" spans="1:20" x14ac:dyDescent="0.25">
      <c r="A186" s="2" t="s">
        <v>20</v>
      </c>
      <c r="D186" s="2" t="s">
        <v>21</v>
      </c>
      <c r="E186" s="2"/>
      <c r="G186" s="22" t="s">
        <v>23</v>
      </c>
      <c r="H186" s="22" t="s">
        <v>23</v>
      </c>
      <c r="I186" s="22" t="s">
        <v>23</v>
      </c>
      <c r="J186" s="22" t="s">
        <v>24</v>
      </c>
      <c r="K186" s="22" t="s">
        <v>24</v>
      </c>
      <c r="L186" s="22" t="s">
        <v>24</v>
      </c>
      <c r="M186" s="22" t="s">
        <v>25</v>
      </c>
      <c r="N186" s="22" t="s">
        <v>25</v>
      </c>
      <c r="O186" s="22" t="s">
        <v>24</v>
      </c>
      <c r="P186" s="22" t="s">
        <v>24</v>
      </c>
      <c r="Q186" s="22" t="s">
        <v>24</v>
      </c>
      <c r="R186" s="22" t="s">
        <v>24</v>
      </c>
      <c r="S186" s="22" t="s">
        <v>24</v>
      </c>
      <c r="T186" s="22" t="s">
        <v>24</v>
      </c>
    </row>
    <row r="187" spans="1:20" x14ac:dyDescent="0.25">
      <c r="A187" s="2" t="s">
        <v>26</v>
      </c>
      <c r="B187" s="2"/>
      <c r="D187" s="2" t="s">
        <v>27</v>
      </c>
      <c r="E187" s="2"/>
      <c r="G187" s="2" t="s">
        <v>29</v>
      </c>
      <c r="H187" s="2" t="s">
        <v>30</v>
      </c>
      <c r="I187" s="2" t="s">
        <v>30</v>
      </c>
      <c r="J187" s="2" t="s">
        <v>29</v>
      </c>
      <c r="K187" s="2" t="s">
        <v>29</v>
      </c>
      <c r="L187" s="2" t="s">
        <v>31</v>
      </c>
      <c r="M187" s="2" t="s">
        <v>31</v>
      </c>
      <c r="N187" s="2" t="s">
        <v>31</v>
      </c>
      <c r="O187" s="2" t="s">
        <v>31</v>
      </c>
      <c r="P187" s="2" t="s">
        <v>31</v>
      </c>
      <c r="Q187" s="2" t="s">
        <v>31</v>
      </c>
      <c r="R187" s="2" t="s">
        <v>31</v>
      </c>
      <c r="S187" s="22" t="s">
        <v>31</v>
      </c>
      <c r="T187" s="22" t="s">
        <v>31</v>
      </c>
    </row>
    <row r="188" spans="1:20" x14ac:dyDescent="0.25">
      <c r="A188" s="2" t="s">
        <v>40</v>
      </c>
      <c r="B188" s="1"/>
      <c r="C188" s="23"/>
      <c r="D188" s="2" t="s">
        <v>33</v>
      </c>
      <c r="E188" s="24"/>
      <c r="F188" s="2" t="s">
        <v>34</v>
      </c>
      <c r="G188" s="27"/>
      <c r="H188" s="27"/>
      <c r="I188" s="27"/>
      <c r="J188" s="25"/>
      <c r="K188" s="25"/>
      <c r="L188" s="25"/>
      <c r="M188" s="25"/>
      <c r="N188" s="25"/>
      <c r="O188" s="25"/>
      <c r="Q188" s="25"/>
      <c r="R188" s="25"/>
      <c r="S188" s="25"/>
    </row>
    <row r="189" spans="1:20" x14ac:dyDescent="0.25">
      <c r="A189" s="2" t="s">
        <v>35</v>
      </c>
      <c r="B189" s="24"/>
      <c r="C189" s="24"/>
      <c r="D189" s="2" t="s">
        <v>36</v>
      </c>
      <c r="E189" s="23"/>
      <c r="F189" s="2" t="s">
        <v>37</v>
      </c>
      <c r="G189" s="27">
        <v>3.0000000000000001E-3</v>
      </c>
      <c r="H189" s="27">
        <v>1.1000000000000001E-3</v>
      </c>
      <c r="I189" s="117">
        <f>(H189*2.9)/9.8</f>
        <v>3.2551020408163266E-4</v>
      </c>
      <c r="J189" s="25"/>
      <c r="K189" s="25"/>
      <c r="L189" s="25"/>
      <c r="M189" s="25"/>
      <c r="N189" s="25"/>
      <c r="O189" s="25"/>
      <c r="Q189" s="25"/>
      <c r="R189" s="25"/>
      <c r="S189" s="25"/>
    </row>
    <row r="190" spans="1:20" x14ac:dyDescent="0.25">
      <c r="A190" s="2" t="s">
        <v>38</v>
      </c>
      <c r="B190" s="24"/>
      <c r="C190" s="24"/>
      <c r="D190" s="2" t="s">
        <v>97</v>
      </c>
      <c r="E190" s="28"/>
      <c r="F190" s="2" t="s">
        <v>98</v>
      </c>
      <c r="G190" s="27">
        <v>1.3999999999999999E-4</v>
      </c>
      <c r="H190" s="27">
        <v>4.6E-5</v>
      </c>
      <c r="I190" s="117">
        <f>1.3*10^-5</f>
        <v>1.3000000000000001E-5</v>
      </c>
      <c r="J190" s="25"/>
      <c r="K190" s="25"/>
      <c r="L190" s="25"/>
      <c r="M190" s="25"/>
      <c r="N190" s="25"/>
      <c r="O190" s="25"/>
      <c r="Q190" s="25"/>
      <c r="R190" s="25"/>
      <c r="S190" s="25"/>
    </row>
    <row r="191" spans="1:20" x14ac:dyDescent="0.25">
      <c r="A191" s="2" t="s">
        <v>99</v>
      </c>
      <c r="B191" s="24"/>
      <c r="C191" s="29"/>
      <c r="D191" s="2" t="s">
        <v>100</v>
      </c>
      <c r="E191" s="29"/>
      <c r="F191" s="2" t="s">
        <v>101</v>
      </c>
      <c r="G191" s="27">
        <f>G189*(1-0.99)</f>
        <v>3.0000000000000028E-5</v>
      </c>
      <c r="H191" s="27">
        <f>H189*(1-0.99)</f>
        <v>1.100000000000001E-5</v>
      </c>
      <c r="I191" s="117">
        <f>I189*(1-0.99)</f>
        <v>3.2551020408163294E-6</v>
      </c>
      <c r="J191" s="25">
        <f>C189*(E189*G189+E190*G190+E191*G191)/2000</f>
        <v>0</v>
      </c>
      <c r="K191" s="25">
        <f>C189*(E189*H189+E190*H190+E191*H191)/2000</f>
        <v>0</v>
      </c>
      <c r="L191" s="25">
        <f>C189*(E189*I189+E190*I190+E191*I191)/2000</f>
        <v>0</v>
      </c>
      <c r="M191" s="25">
        <f>C190*(E189*G189+E190*G190+E191*G191)</f>
        <v>0</v>
      </c>
      <c r="N191" s="25">
        <f>C190*(E189*H189+E190*H190+E191*H191)</f>
        <v>0</v>
      </c>
      <c r="O191" s="25">
        <f>$C190*($E189*I189+$E190*I190+$E191*I191)</f>
        <v>0</v>
      </c>
      <c r="P191" s="25">
        <f>C190*8760*G189/2000*(E189+E190+E191)</f>
        <v>0</v>
      </c>
      <c r="Q191" s="25">
        <f>C190*8760*H189/2000*(E189+E190+E191)</f>
        <v>0</v>
      </c>
      <c r="R191" s="25">
        <f>$C190*8760*I189/2000*($E189+$E190+$E191)</f>
        <v>0</v>
      </c>
      <c r="S191" s="25" t="str">
        <f>IF($B191=" "," ",IF($B191=4,Q191,"0"))</f>
        <v xml:space="preserve"> </v>
      </c>
      <c r="T191" s="25" t="str">
        <f>IF($B191=" "," ",IF($B191=4,R191,"0"))</f>
        <v xml:space="preserve"> </v>
      </c>
    </row>
    <row r="192" spans="1:20" x14ac:dyDescent="0.25">
      <c r="B192" s="1"/>
      <c r="C192" s="1"/>
      <c r="E192" s="1"/>
      <c r="G192" s="27"/>
      <c r="H192" s="27"/>
      <c r="I192" s="27"/>
      <c r="J192" s="25"/>
      <c r="K192" s="25"/>
      <c r="L192" s="25"/>
      <c r="M192" s="25"/>
      <c r="N192" s="25"/>
      <c r="O192" s="25"/>
      <c r="Q192" s="25"/>
      <c r="R192" s="25"/>
      <c r="S192" s="25"/>
    </row>
    <row r="193" spans="1:20" x14ac:dyDescent="0.25">
      <c r="A193" s="2" t="s">
        <v>40</v>
      </c>
      <c r="B193" s="1"/>
      <c r="C193" s="23"/>
      <c r="D193" s="2" t="s">
        <v>33</v>
      </c>
      <c r="E193" s="24"/>
      <c r="F193" s="2" t="s">
        <v>34</v>
      </c>
      <c r="G193" s="27"/>
      <c r="H193" s="27"/>
      <c r="I193" s="27"/>
      <c r="J193" s="25"/>
      <c r="K193" s="25"/>
      <c r="L193" s="25"/>
      <c r="M193" s="25"/>
      <c r="N193" s="25"/>
      <c r="O193" s="25"/>
      <c r="Q193" s="25"/>
      <c r="R193" s="25"/>
      <c r="S193" s="25"/>
    </row>
    <row r="194" spans="1:20" x14ac:dyDescent="0.25">
      <c r="A194" s="2" t="s">
        <v>35</v>
      </c>
      <c r="B194" s="24"/>
      <c r="C194" s="24"/>
      <c r="D194" s="2" t="s">
        <v>36</v>
      </c>
      <c r="E194" s="23"/>
      <c r="F194" s="2" t="s">
        <v>37</v>
      </c>
      <c r="G194" s="27">
        <v>3.0000000000000001E-3</v>
      </c>
      <c r="H194" s="27">
        <v>1.1000000000000001E-3</v>
      </c>
      <c r="I194" s="117">
        <f>(H194*2.9)/9.8</f>
        <v>3.2551020408163266E-4</v>
      </c>
      <c r="J194" s="25"/>
      <c r="K194" s="25"/>
      <c r="L194" s="25"/>
      <c r="M194" s="25"/>
      <c r="N194" s="25"/>
      <c r="O194" s="25"/>
      <c r="Q194" s="25"/>
      <c r="R194" s="25"/>
      <c r="S194" s="25"/>
    </row>
    <row r="195" spans="1:20" x14ac:dyDescent="0.25">
      <c r="A195" s="2" t="s">
        <v>38</v>
      </c>
      <c r="B195" s="24"/>
      <c r="C195" s="24"/>
      <c r="D195" s="2" t="s">
        <v>97</v>
      </c>
      <c r="E195" s="28"/>
      <c r="F195" s="2" t="s">
        <v>98</v>
      </c>
      <c r="G195" s="27">
        <v>1.3999999999999999E-4</v>
      </c>
      <c r="H195" s="27">
        <v>4.6E-5</v>
      </c>
      <c r="I195" s="117">
        <f>1.3*10^-5</f>
        <v>1.3000000000000001E-5</v>
      </c>
      <c r="J195" s="25"/>
      <c r="K195" s="25"/>
      <c r="L195" s="25"/>
      <c r="M195" s="25"/>
      <c r="N195" s="25"/>
      <c r="O195" s="25"/>
      <c r="Q195" s="25"/>
      <c r="R195" s="25"/>
      <c r="S195" s="25"/>
    </row>
    <row r="196" spans="1:20" x14ac:dyDescent="0.25">
      <c r="A196" s="2" t="s">
        <v>99</v>
      </c>
      <c r="B196" s="24"/>
      <c r="C196" s="29"/>
      <c r="D196" s="2" t="s">
        <v>100</v>
      </c>
      <c r="E196" s="29"/>
      <c r="F196" s="2" t="s">
        <v>101</v>
      </c>
      <c r="G196" s="27">
        <f>G194*(1-0.99)</f>
        <v>3.0000000000000028E-5</v>
      </c>
      <c r="H196" s="27">
        <f>H194*(1-0.99)</f>
        <v>1.100000000000001E-5</v>
      </c>
      <c r="I196" s="117">
        <f>I194*(1-0.99)</f>
        <v>3.2551020408163294E-6</v>
      </c>
      <c r="J196" s="25">
        <f>C194*(E194*G194+E195*G195+E196*G196)/2000</f>
        <v>0</v>
      </c>
      <c r="K196" s="25">
        <f>C194*(E194*H194+E195*H195+E196*H196)/2000</f>
        <v>0</v>
      </c>
      <c r="L196" s="25">
        <f>C194*(E194*I194+E195*I195+E196*I196)/2000</f>
        <v>0</v>
      </c>
      <c r="M196" s="25">
        <f>C195*(E194*G194+E195*G195+E196*G196)</f>
        <v>0</v>
      </c>
      <c r="N196" s="25">
        <f>C195*(E194*H194+E195*H195+E196*H196)</f>
        <v>0</v>
      </c>
      <c r="O196" s="25">
        <f>$C195*($E194*I194+$E195*I195+$E196*I196)</f>
        <v>0</v>
      </c>
      <c r="P196" s="25">
        <f>C195*8760*G194/2000*(E194+E195+E196)</f>
        <v>0</v>
      </c>
      <c r="Q196" s="25">
        <f>C195*8760*H194/2000*(E194+E195+E196)</f>
        <v>0</v>
      </c>
      <c r="R196" s="25">
        <f>$C195*8760*I194/2000*($E194+$E195+$E196)</f>
        <v>0</v>
      </c>
      <c r="S196" s="25" t="str">
        <f>IF($B196=" "," ",IF($B196=4,Q196,"0"))</f>
        <v xml:space="preserve"> </v>
      </c>
      <c r="T196" s="25" t="str">
        <f>IF($B196=" "," ",IF($B196=4,R196,"0"))</f>
        <v xml:space="preserve"> </v>
      </c>
    </row>
    <row r="197" spans="1:20" x14ac:dyDescent="0.25">
      <c r="B197" s="1"/>
      <c r="C197" s="1"/>
      <c r="E197" s="1"/>
      <c r="G197" s="27"/>
      <c r="H197" s="27"/>
      <c r="I197" s="27"/>
      <c r="J197" s="25"/>
      <c r="K197" s="25"/>
      <c r="L197" s="25"/>
      <c r="M197" s="25"/>
      <c r="N197" s="25"/>
      <c r="O197" s="25"/>
      <c r="Q197" s="25"/>
      <c r="R197" s="25"/>
      <c r="S197" s="25"/>
    </row>
    <row r="198" spans="1:20" x14ac:dyDescent="0.25">
      <c r="A198" s="2" t="s">
        <v>40</v>
      </c>
      <c r="B198" s="1"/>
      <c r="C198" s="23"/>
      <c r="D198" s="2" t="s">
        <v>33</v>
      </c>
      <c r="E198" s="24"/>
      <c r="F198" s="2" t="s">
        <v>34</v>
      </c>
      <c r="G198" s="27"/>
      <c r="H198" s="27"/>
      <c r="I198" s="27"/>
      <c r="J198" s="25"/>
      <c r="K198" s="25"/>
      <c r="L198" s="25"/>
      <c r="M198" s="25"/>
      <c r="N198" s="25"/>
      <c r="O198" s="25"/>
      <c r="Q198" s="25"/>
      <c r="R198" s="25"/>
      <c r="S198" s="25"/>
    </row>
    <row r="199" spans="1:20" x14ac:dyDescent="0.25">
      <c r="A199" s="2" t="s">
        <v>35</v>
      </c>
      <c r="B199" s="24"/>
      <c r="C199" s="24"/>
      <c r="D199" s="2" t="s">
        <v>36</v>
      </c>
      <c r="E199" s="23"/>
      <c r="F199" s="2" t="s">
        <v>37</v>
      </c>
      <c r="G199" s="27">
        <v>3.0000000000000001E-3</v>
      </c>
      <c r="H199" s="27">
        <v>1.1000000000000001E-3</v>
      </c>
      <c r="I199" s="117">
        <f>(H199*2.9)/9.8</f>
        <v>3.2551020408163266E-4</v>
      </c>
      <c r="J199" s="25"/>
      <c r="K199" s="25"/>
      <c r="L199" s="25"/>
      <c r="M199" s="25"/>
      <c r="N199" s="25"/>
      <c r="O199" s="25"/>
      <c r="Q199" s="25"/>
      <c r="R199" s="25"/>
      <c r="S199" s="25"/>
    </row>
    <row r="200" spans="1:20" x14ac:dyDescent="0.25">
      <c r="A200" s="2" t="s">
        <v>38</v>
      </c>
      <c r="B200" s="24"/>
      <c r="C200" s="24"/>
      <c r="D200" s="2" t="s">
        <v>97</v>
      </c>
      <c r="E200" s="28"/>
      <c r="F200" s="2" t="s">
        <v>98</v>
      </c>
      <c r="G200" s="27">
        <v>1.3999999999999999E-4</v>
      </c>
      <c r="H200" s="27">
        <v>4.6E-5</v>
      </c>
      <c r="I200" s="117">
        <f>1.3*10^-5</f>
        <v>1.3000000000000001E-5</v>
      </c>
      <c r="J200" s="25"/>
      <c r="K200" s="25"/>
      <c r="L200" s="25"/>
      <c r="M200" s="25"/>
      <c r="N200" s="25"/>
      <c r="O200" s="25"/>
      <c r="Q200" s="25"/>
      <c r="R200" s="25"/>
      <c r="S200" s="25"/>
    </row>
    <row r="201" spans="1:20" x14ac:dyDescent="0.25">
      <c r="A201" s="2" t="s">
        <v>99</v>
      </c>
      <c r="B201" s="24"/>
      <c r="C201" s="29"/>
      <c r="D201" s="2" t="s">
        <v>100</v>
      </c>
      <c r="E201" s="29"/>
      <c r="F201" s="2" t="s">
        <v>101</v>
      </c>
      <c r="G201" s="27">
        <f>G199*(1-0.99)</f>
        <v>3.0000000000000028E-5</v>
      </c>
      <c r="H201" s="27">
        <f>H199*(1-0.99)</f>
        <v>1.100000000000001E-5</v>
      </c>
      <c r="I201" s="117">
        <f>I199*(1-0.99)</f>
        <v>3.2551020408163294E-6</v>
      </c>
      <c r="J201" s="25">
        <f>C199*(E199*G199+E200*G200+E201*G201)/2000</f>
        <v>0</v>
      </c>
      <c r="K201" s="25">
        <f>C199*(E199*H199+E200*H200+E201*H201)/2000</f>
        <v>0</v>
      </c>
      <c r="L201" s="25">
        <f>C199*(E199*I199+E200*I200+E201*I201)/2000</f>
        <v>0</v>
      </c>
      <c r="M201" s="25">
        <f>C200*(E199*G199+E200*G200+E201*G201)</f>
        <v>0</v>
      </c>
      <c r="N201" s="25">
        <f>C200*(E199*H199+E200*H200+E201*H201)</f>
        <v>0</v>
      </c>
      <c r="O201" s="25">
        <f>$C200*($E199*I199+$E200*I200+$E201*I201)</f>
        <v>0</v>
      </c>
      <c r="P201" s="25">
        <f>C200*8760*G199/2000*(E199+E200+E201)</f>
        <v>0</v>
      </c>
      <c r="Q201" s="25">
        <f>C200*8760*H199/2000*(E199+E200+E201)</f>
        <v>0</v>
      </c>
      <c r="R201" s="25">
        <f>$C200*8760*I199/2000*($E199+$E200+$E201)</f>
        <v>0</v>
      </c>
      <c r="S201" s="25" t="str">
        <f>IF($B201=" "," ",IF($B201=4,Q201,"0"))</f>
        <v xml:space="preserve"> </v>
      </c>
      <c r="T201" s="25" t="str">
        <f>IF($B201=" "," ",IF($B201=4,R201,"0"))</f>
        <v xml:space="preserve"> </v>
      </c>
    </row>
    <row r="202" spans="1:20" x14ac:dyDescent="0.25">
      <c r="A202" s="2"/>
      <c r="B202" s="51"/>
      <c r="C202" s="51"/>
      <c r="E202" s="51"/>
      <c r="F202" s="2"/>
      <c r="G202" s="27"/>
      <c r="H202" s="27"/>
      <c r="I202" s="27"/>
      <c r="J202" s="25"/>
      <c r="K202" s="25"/>
      <c r="L202" s="25"/>
      <c r="M202" s="25"/>
      <c r="N202" s="25"/>
      <c r="O202" s="25"/>
      <c r="P202" s="25"/>
      <c r="Q202" s="25"/>
      <c r="R202" s="25"/>
      <c r="S202" s="25"/>
    </row>
    <row r="203" spans="1:20" x14ac:dyDescent="0.25">
      <c r="A203" s="2" t="s">
        <v>40</v>
      </c>
      <c r="B203" s="1"/>
      <c r="C203" s="23"/>
      <c r="D203" s="2" t="s">
        <v>33</v>
      </c>
      <c r="E203" s="24"/>
      <c r="F203" s="2" t="s">
        <v>34</v>
      </c>
      <c r="G203" s="27"/>
      <c r="H203" s="27"/>
      <c r="I203" s="27"/>
      <c r="J203" s="25"/>
      <c r="K203" s="25"/>
      <c r="L203" s="25"/>
      <c r="M203" s="25"/>
      <c r="N203" s="25"/>
      <c r="O203" s="25"/>
      <c r="Q203" s="25"/>
      <c r="R203" s="25"/>
      <c r="S203" s="25"/>
    </row>
    <row r="204" spans="1:20" x14ac:dyDescent="0.25">
      <c r="A204" s="2" t="s">
        <v>35</v>
      </c>
      <c r="B204" s="24"/>
      <c r="C204" s="24"/>
      <c r="D204" s="2" t="s">
        <v>36</v>
      </c>
      <c r="E204" s="23"/>
      <c r="F204" s="2" t="s">
        <v>37</v>
      </c>
      <c r="G204" s="27">
        <v>3.0000000000000001E-3</v>
      </c>
      <c r="H204" s="27">
        <v>1.1000000000000001E-3</v>
      </c>
      <c r="I204" s="117">
        <f>(H204*2.9)/9.8</f>
        <v>3.2551020408163266E-4</v>
      </c>
      <c r="J204" s="25"/>
      <c r="K204" s="25"/>
      <c r="L204" s="25"/>
      <c r="M204" s="25"/>
      <c r="N204" s="25"/>
      <c r="O204" s="25"/>
      <c r="Q204" s="25"/>
      <c r="R204" s="25"/>
      <c r="S204" s="25"/>
    </row>
    <row r="205" spans="1:20" x14ac:dyDescent="0.25">
      <c r="A205" s="2" t="s">
        <v>38</v>
      </c>
      <c r="B205" s="24"/>
      <c r="C205" s="24"/>
      <c r="D205" s="2" t="s">
        <v>97</v>
      </c>
      <c r="E205" s="28"/>
      <c r="F205" s="2" t="s">
        <v>98</v>
      </c>
      <c r="G205" s="27">
        <v>1.3999999999999999E-4</v>
      </c>
      <c r="H205" s="27">
        <v>4.6E-5</v>
      </c>
      <c r="I205" s="117">
        <f>1.3*10^-5</f>
        <v>1.3000000000000001E-5</v>
      </c>
      <c r="J205" s="25"/>
      <c r="K205" s="25"/>
      <c r="L205" s="25"/>
      <c r="M205" s="25"/>
      <c r="N205" s="25"/>
      <c r="O205" s="25"/>
      <c r="Q205" s="25"/>
      <c r="R205" s="25"/>
      <c r="S205" s="25"/>
    </row>
    <row r="206" spans="1:20" x14ac:dyDescent="0.25">
      <c r="A206" s="2" t="s">
        <v>99</v>
      </c>
      <c r="B206" s="24"/>
      <c r="C206" s="29"/>
      <c r="D206" s="2" t="s">
        <v>100</v>
      </c>
      <c r="E206" s="29"/>
      <c r="F206" s="2" t="s">
        <v>101</v>
      </c>
      <c r="G206" s="27">
        <f>G204*(1-0.99)</f>
        <v>3.0000000000000028E-5</v>
      </c>
      <c r="H206" s="27">
        <f>H204*(1-0.99)</f>
        <v>1.100000000000001E-5</v>
      </c>
      <c r="I206" s="117">
        <f>I204*(1-0.99)</f>
        <v>3.2551020408163294E-6</v>
      </c>
      <c r="J206" s="25">
        <f>C204*(E204*G204+E205*G205+E206*G206)/2000</f>
        <v>0</v>
      </c>
      <c r="K206" s="25">
        <f>C204*(E204*H204+E205*H205+E206*H206)/2000</f>
        <v>0</v>
      </c>
      <c r="L206" s="25">
        <f>C204*(E204*I204+E205*I205+E206*I206)/2000</f>
        <v>0</v>
      </c>
      <c r="M206" s="25">
        <f>C205*(E204*G204+E205*G205+E206*G206)</f>
        <v>0</v>
      </c>
      <c r="N206" s="25">
        <f>C205*(E204*H204+E205*H205+E206*H206)</f>
        <v>0</v>
      </c>
      <c r="O206" s="25">
        <f>$C205*($E204*I204+$E205*I205+$E206*I206)</f>
        <v>0</v>
      </c>
      <c r="P206" s="25">
        <f>C205*8760*G204/2000*(E204+E205+E206)</f>
        <v>0</v>
      </c>
      <c r="Q206" s="25">
        <f>C205*8760*H204/2000*(E204+E205+E206)</f>
        <v>0</v>
      </c>
      <c r="R206" s="25">
        <f>$C205*8760*I204/2000*($E204+$E205+$E206)</f>
        <v>0</v>
      </c>
      <c r="S206" s="25" t="str">
        <f>IF($B206=" "," ",IF($B206=4,Q206,"0"))</f>
        <v xml:space="preserve"> </v>
      </c>
      <c r="T206" s="25" t="str">
        <f>IF($B206=" "," ",IF($B206=4,R206,"0"))</f>
        <v xml:space="preserve"> </v>
      </c>
    </row>
    <row r="207" spans="1:20" x14ac:dyDescent="0.25">
      <c r="B207" s="1"/>
      <c r="C207" s="1"/>
      <c r="E207" s="1"/>
      <c r="G207" s="27"/>
      <c r="H207" s="27"/>
      <c r="I207" s="27"/>
      <c r="J207" s="25"/>
      <c r="K207" s="25"/>
      <c r="L207" s="25"/>
      <c r="M207" s="25"/>
      <c r="N207" s="25"/>
      <c r="O207" s="25"/>
      <c r="Q207" s="25"/>
      <c r="R207" s="25"/>
      <c r="S207" s="25"/>
    </row>
    <row r="208" spans="1:20" x14ac:dyDescent="0.25">
      <c r="A208" s="2" t="s">
        <v>40</v>
      </c>
      <c r="B208" s="1"/>
      <c r="C208" s="23"/>
      <c r="D208" s="2" t="s">
        <v>33</v>
      </c>
      <c r="E208" s="24"/>
      <c r="F208" s="2" t="s">
        <v>34</v>
      </c>
      <c r="G208" s="27"/>
      <c r="H208" s="27"/>
      <c r="I208" s="27"/>
      <c r="J208" s="25"/>
      <c r="K208" s="25"/>
      <c r="L208" s="25"/>
      <c r="M208" s="25"/>
      <c r="N208" s="25"/>
      <c r="O208" s="25"/>
      <c r="Q208" s="25"/>
      <c r="R208" s="25"/>
      <c r="S208" s="25"/>
    </row>
    <row r="209" spans="1:20" x14ac:dyDescent="0.25">
      <c r="A209" s="2" t="s">
        <v>35</v>
      </c>
      <c r="B209" s="24"/>
      <c r="C209" s="24"/>
      <c r="D209" s="2" t="s">
        <v>36</v>
      </c>
      <c r="E209" s="23"/>
      <c r="F209" s="2" t="s">
        <v>37</v>
      </c>
      <c r="G209" s="27">
        <v>3.0000000000000001E-3</v>
      </c>
      <c r="H209" s="27">
        <v>1.1000000000000001E-3</v>
      </c>
      <c r="I209" s="117">
        <f>(H209*2.9)/9.8</f>
        <v>3.2551020408163266E-4</v>
      </c>
      <c r="J209" s="25"/>
      <c r="K209" s="25"/>
      <c r="L209" s="25"/>
      <c r="M209" s="25"/>
      <c r="N209" s="25"/>
      <c r="O209" s="25"/>
      <c r="Q209" s="25"/>
      <c r="R209" s="25"/>
      <c r="S209" s="25"/>
    </row>
    <row r="210" spans="1:20" x14ac:dyDescent="0.25">
      <c r="A210" s="2" t="s">
        <v>38</v>
      </c>
      <c r="B210" s="24"/>
      <c r="C210" s="24"/>
      <c r="D210" s="2" t="s">
        <v>97</v>
      </c>
      <c r="E210" s="28"/>
      <c r="F210" s="2" t="s">
        <v>98</v>
      </c>
      <c r="G210" s="27">
        <v>1.3999999999999999E-4</v>
      </c>
      <c r="H210" s="27">
        <v>4.6E-5</v>
      </c>
      <c r="I210" s="117">
        <f>1.3*10^-5</f>
        <v>1.3000000000000001E-5</v>
      </c>
      <c r="J210" s="25"/>
      <c r="K210" s="25"/>
      <c r="L210" s="25"/>
      <c r="M210" s="25"/>
      <c r="N210" s="25"/>
      <c r="O210" s="25"/>
      <c r="Q210" s="25"/>
      <c r="R210" s="25"/>
      <c r="S210" s="25"/>
    </row>
    <row r="211" spans="1:20" x14ac:dyDescent="0.25">
      <c r="A211" s="2" t="s">
        <v>99</v>
      </c>
      <c r="B211" s="24"/>
      <c r="C211" s="29"/>
      <c r="D211" s="2" t="s">
        <v>100</v>
      </c>
      <c r="E211" s="29"/>
      <c r="F211" s="2" t="s">
        <v>101</v>
      </c>
      <c r="G211" s="27">
        <f>G209*(1-0.99)</f>
        <v>3.0000000000000028E-5</v>
      </c>
      <c r="H211" s="27">
        <f>H209*(1-0.99)</f>
        <v>1.100000000000001E-5</v>
      </c>
      <c r="I211" s="117">
        <f>I209*(1-0.99)</f>
        <v>3.2551020408163294E-6</v>
      </c>
      <c r="J211" s="25">
        <f>C209*(E209*G209+E210*G210+E211*G211)/2000</f>
        <v>0</v>
      </c>
      <c r="K211" s="25">
        <f>C209*(E209*H209+E210*H210+E211*H211)/2000</f>
        <v>0</v>
      </c>
      <c r="L211" s="25">
        <f>C209*(E209*I209+E210*I210+E211*I211)/2000</f>
        <v>0</v>
      </c>
      <c r="M211" s="25">
        <f>C210*(E209*G209+E210*G210+E211*G211)</f>
        <v>0</v>
      </c>
      <c r="N211" s="25">
        <f>C210*(E209*H209+E210*H210+E211*H211)</f>
        <v>0</v>
      </c>
      <c r="O211" s="25">
        <f>$C210*($E209*I209+$E210*I210+$E211*I211)</f>
        <v>0</v>
      </c>
      <c r="P211" s="25">
        <f>C210*8760*G209/2000*(E209+E210+E211)</f>
        <v>0</v>
      </c>
      <c r="Q211" s="25">
        <f>C210*8760*H209/2000*(E209+E210+E211)</f>
        <v>0</v>
      </c>
      <c r="R211" s="25">
        <f>$C210*8760*I209/2000*($E209+$E210+$E211)</f>
        <v>0</v>
      </c>
      <c r="S211" s="25" t="str">
        <f>IF($B211=" "," ",IF($B211=4,Q211,"0"))</f>
        <v xml:space="preserve"> </v>
      </c>
      <c r="T211" s="25" t="str">
        <f>IF($B211=" "," ",IF($B211=4,R211,"0"))</f>
        <v xml:space="preserve"> </v>
      </c>
    </row>
    <row r="212" spans="1:20" x14ac:dyDescent="0.25">
      <c r="B212" s="1"/>
      <c r="C212" s="1"/>
      <c r="E212" s="1"/>
      <c r="G212" s="27"/>
      <c r="H212" s="27"/>
      <c r="I212" s="27"/>
      <c r="J212" s="25"/>
      <c r="K212" s="25"/>
      <c r="L212" s="25"/>
      <c r="M212" s="25"/>
      <c r="N212" s="25"/>
      <c r="O212" s="25"/>
      <c r="Q212" s="25"/>
      <c r="R212" s="25"/>
      <c r="S212" s="25"/>
    </row>
    <row r="213" spans="1:20" x14ac:dyDescent="0.25">
      <c r="A213" s="2" t="s">
        <v>40</v>
      </c>
      <c r="B213" s="1"/>
      <c r="C213" s="23"/>
      <c r="D213" s="2" t="s">
        <v>33</v>
      </c>
      <c r="E213" s="24"/>
      <c r="F213" s="2" t="s">
        <v>34</v>
      </c>
      <c r="G213" s="27"/>
      <c r="H213" s="27"/>
      <c r="I213" s="27"/>
      <c r="J213" s="25"/>
      <c r="K213" s="25"/>
      <c r="L213" s="25"/>
      <c r="M213" s="25"/>
      <c r="N213" s="25"/>
      <c r="O213" s="25"/>
      <c r="Q213" s="25"/>
      <c r="R213" s="25"/>
      <c r="S213" s="25"/>
    </row>
    <row r="214" spans="1:20" x14ac:dyDescent="0.25">
      <c r="A214" s="2" t="s">
        <v>35</v>
      </c>
      <c r="B214" s="24"/>
      <c r="C214" s="24"/>
      <c r="D214" s="2" t="s">
        <v>36</v>
      </c>
      <c r="E214" s="23"/>
      <c r="F214" s="2" t="s">
        <v>37</v>
      </c>
      <c r="G214" s="27">
        <v>3.0000000000000001E-3</v>
      </c>
      <c r="H214" s="27">
        <v>1.1000000000000001E-3</v>
      </c>
      <c r="I214" s="117">
        <f>(H214*2.9)/9.8</f>
        <v>3.2551020408163266E-4</v>
      </c>
      <c r="J214" s="25"/>
      <c r="K214" s="25"/>
      <c r="L214" s="25"/>
      <c r="M214" s="25"/>
      <c r="N214" s="25"/>
      <c r="O214" s="25"/>
      <c r="Q214" s="25"/>
      <c r="R214" s="25"/>
      <c r="S214" s="25"/>
    </row>
    <row r="215" spans="1:20" x14ac:dyDescent="0.25">
      <c r="A215" s="2" t="s">
        <v>38</v>
      </c>
      <c r="B215" s="24"/>
      <c r="C215" s="24"/>
      <c r="D215" s="2" t="s">
        <v>97</v>
      </c>
      <c r="E215" s="28"/>
      <c r="F215" s="2" t="s">
        <v>98</v>
      </c>
      <c r="G215" s="27">
        <v>1.3999999999999999E-4</v>
      </c>
      <c r="H215" s="27">
        <v>4.6E-5</v>
      </c>
      <c r="I215" s="117">
        <f>1.3*10^-5</f>
        <v>1.3000000000000001E-5</v>
      </c>
      <c r="J215" s="25"/>
      <c r="K215" s="25"/>
      <c r="L215" s="25"/>
      <c r="M215" s="25"/>
      <c r="N215" s="25"/>
      <c r="O215" s="25"/>
      <c r="Q215" s="25"/>
      <c r="R215" s="25"/>
      <c r="S215" s="25"/>
    </row>
    <row r="216" spans="1:20" x14ac:dyDescent="0.25">
      <c r="A216" s="2" t="s">
        <v>99</v>
      </c>
      <c r="B216" s="24"/>
      <c r="C216" s="29"/>
      <c r="D216" s="2" t="s">
        <v>100</v>
      </c>
      <c r="E216" s="29"/>
      <c r="F216" s="2" t="s">
        <v>101</v>
      </c>
      <c r="G216" s="27">
        <f>G214*(1-0.99)</f>
        <v>3.0000000000000028E-5</v>
      </c>
      <c r="H216" s="27">
        <f>H214*(1-0.99)</f>
        <v>1.100000000000001E-5</v>
      </c>
      <c r="I216" s="117">
        <f>I214*(1-0.99)</f>
        <v>3.2551020408163294E-6</v>
      </c>
      <c r="J216" s="25">
        <f>C214*(E214*G214+E215*G215+E216*G216)/2000</f>
        <v>0</v>
      </c>
      <c r="K216" s="25">
        <f>C214*(E214*H214+E215*H215+E216*H216)/2000</f>
        <v>0</v>
      </c>
      <c r="L216" s="25">
        <f>C214*(E214*I214+E215*I215+E216*I216)/2000</f>
        <v>0</v>
      </c>
      <c r="M216" s="25">
        <f>C215*(E214*G214+E215*G215+E216*G216)</f>
        <v>0</v>
      </c>
      <c r="N216" s="25">
        <f>C215*(E214*H214+E215*H215+E216*H216)</f>
        <v>0</v>
      </c>
      <c r="O216" s="25">
        <f>$C215*($E214*I214+$E215*I215+$E216*I216)</f>
        <v>0</v>
      </c>
      <c r="P216" s="25">
        <f>C215*8760*G214/2000*(E214+E215+E216)</f>
        <v>0</v>
      </c>
      <c r="Q216" s="25">
        <f>C215*8760*H214/2000*(E214+E215+E216)</f>
        <v>0</v>
      </c>
      <c r="R216" s="25">
        <f>$C215*8760*I214/2000*($E214+$E215+$E216)</f>
        <v>0</v>
      </c>
      <c r="S216" s="25" t="str">
        <f>IF($B216=" "," ",IF($B216=4,Q216,"0"))</f>
        <v xml:space="preserve"> </v>
      </c>
      <c r="T216" s="25" t="str">
        <f>IF($B216=" "," ",IF($B216=4,R216,"0"))</f>
        <v xml:space="preserve"> </v>
      </c>
    </row>
    <row r="217" spans="1:20" x14ac:dyDescent="0.25">
      <c r="B217" s="1"/>
      <c r="C217" s="1"/>
      <c r="E217" s="1"/>
      <c r="G217" s="27"/>
      <c r="H217" s="27"/>
      <c r="I217" s="27"/>
      <c r="J217" s="25"/>
      <c r="K217" s="25"/>
      <c r="L217" s="25"/>
      <c r="M217" s="25"/>
      <c r="N217" s="25"/>
      <c r="O217" s="25"/>
      <c r="Q217" s="25"/>
      <c r="R217" s="25"/>
      <c r="S217" s="25"/>
    </row>
    <row r="218" spans="1:20" x14ac:dyDescent="0.25">
      <c r="A218" s="2" t="s">
        <v>40</v>
      </c>
      <c r="B218" s="1"/>
      <c r="C218" s="23"/>
      <c r="D218" s="2" t="s">
        <v>33</v>
      </c>
      <c r="E218" s="24"/>
      <c r="F218" s="2" t="s">
        <v>34</v>
      </c>
      <c r="G218" s="27"/>
      <c r="H218" s="27"/>
      <c r="I218" s="27"/>
      <c r="J218" s="25"/>
      <c r="K218" s="25"/>
      <c r="L218" s="25"/>
      <c r="M218" s="25"/>
      <c r="N218" s="25"/>
      <c r="O218" s="25"/>
      <c r="Q218" s="25"/>
      <c r="R218" s="25"/>
      <c r="S218" s="25"/>
    </row>
    <row r="219" spans="1:20" x14ac:dyDescent="0.25">
      <c r="A219" s="2" t="s">
        <v>35</v>
      </c>
      <c r="B219" s="24"/>
      <c r="C219" s="24"/>
      <c r="D219" s="2" t="s">
        <v>36</v>
      </c>
      <c r="E219" s="23"/>
      <c r="F219" s="2" t="s">
        <v>37</v>
      </c>
      <c r="G219" s="27">
        <v>3.0000000000000001E-3</v>
      </c>
      <c r="H219" s="27">
        <v>1.1000000000000001E-3</v>
      </c>
      <c r="I219" s="117">
        <f>(H219*2.9)/9.8</f>
        <v>3.2551020408163266E-4</v>
      </c>
      <c r="J219" s="25"/>
      <c r="K219" s="25"/>
      <c r="L219" s="25"/>
      <c r="M219" s="25"/>
      <c r="N219" s="25"/>
      <c r="O219" s="25"/>
      <c r="Q219" s="25"/>
      <c r="R219" s="25"/>
      <c r="S219" s="25"/>
    </row>
    <row r="220" spans="1:20" x14ac:dyDescent="0.25">
      <c r="A220" s="2" t="s">
        <v>38</v>
      </c>
      <c r="B220" s="24"/>
      <c r="C220" s="24"/>
      <c r="D220" s="2" t="s">
        <v>97</v>
      </c>
      <c r="E220" s="28"/>
      <c r="F220" s="2" t="s">
        <v>98</v>
      </c>
      <c r="G220" s="27">
        <v>1.3999999999999999E-4</v>
      </c>
      <c r="H220" s="27">
        <v>4.6E-5</v>
      </c>
      <c r="I220" s="117">
        <f>1.3*10^-5</f>
        <v>1.3000000000000001E-5</v>
      </c>
      <c r="J220" s="25"/>
      <c r="K220" s="25"/>
      <c r="L220" s="25"/>
      <c r="M220" s="25"/>
      <c r="N220" s="25"/>
      <c r="O220" s="25"/>
      <c r="Q220" s="25"/>
      <c r="R220" s="25"/>
      <c r="S220" s="25"/>
    </row>
    <row r="221" spans="1:20" x14ac:dyDescent="0.25">
      <c r="A221" s="2" t="s">
        <v>99</v>
      </c>
      <c r="B221" s="24"/>
      <c r="C221" s="29"/>
      <c r="D221" s="2" t="s">
        <v>100</v>
      </c>
      <c r="E221" s="29"/>
      <c r="F221" s="2" t="s">
        <v>101</v>
      </c>
      <c r="G221" s="27">
        <f>G219*(1-0.99)</f>
        <v>3.0000000000000028E-5</v>
      </c>
      <c r="H221" s="27">
        <f>H219*(1-0.99)</f>
        <v>1.100000000000001E-5</v>
      </c>
      <c r="I221" s="117">
        <f>I219*(1-0.99)</f>
        <v>3.2551020408163294E-6</v>
      </c>
      <c r="J221" s="25">
        <f>C219*(E219*G219+E220*G220+E221*G221)/2000</f>
        <v>0</v>
      </c>
      <c r="K221" s="25">
        <f>C219*(E219*H219+E220*H220+E221*H221)/2000</f>
        <v>0</v>
      </c>
      <c r="L221" s="25">
        <f>C219*(E219*I219+E220*I220+E221*I221)/2000</f>
        <v>0</v>
      </c>
      <c r="M221" s="25">
        <f>C220*(E219*G219+E220*G220+E221*G221)</f>
        <v>0</v>
      </c>
      <c r="N221" s="25">
        <f>C220*(E219*H219+E220*H220+E221*H221)</f>
        <v>0</v>
      </c>
      <c r="O221" s="25">
        <f>$C220*($E219*I219+$E220*I220+$E221*I221)</f>
        <v>0</v>
      </c>
      <c r="P221" s="25">
        <f>C220*8760*G219/2000*(E219+E220+E221)</f>
        <v>0</v>
      </c>
      <c r="Q221" s="25">
        <f>C220*8760*H219/2000*(E219+E220+E221)</f>
        <v>0</v>
      </c>
      <c r="R221" s="25">
        <f>$C220*8760*I219/2000*($E219+$E220+$E221)</f>
        <v>0</v>
      </c>
      <c r="S221" s="25" t="str">
        <f>IF($B221=" "," ",IF($B221=4,Q221,"0"))</f>
        <v xml:space="preserve"> </v>
      </c>
      <c r="T221" s="25" t="str">
        <f>IF($B221=" "," ",IF($B221=4,R221,"0"))</f>
        <v xml:space="preserve"> </v>
      </c>
    </row>
    <row r="222" spans="1:20" x14ac:dyDescent="0.25">
      <c r="B222" s="1"/>
      <c r="C222" s="1"/>
      <c r="E222" s="1"/>
      <c r="G222" s="27"/>
      <c r="H222" s="27"/>
      <c r="I222" s="27"/>
      <c r="J222" s="25"/>
      <c r="K222" s="25"/>
      <c r="L222" s="25"/>
      <c r="M222" s="25"/>
      <c r="N222" s="25"/>
      <c r="O222" s="25"/>
      <c r="Q222" s="25"/>
      <c r="R222" s="25"/>
      <c r="S222" s="25"/>
    </row>
    <row r="223" spans="1:20" x14ac:dyDescent="0.25">
      <c r="A223" s="2" t="s">
        <v>40</v>
      </c>
      <c r="B223" s="1"/>
      <c r="C223" s="23"/>
      <c r="D223" s="2" t="s">
        <v>33</v>
      </c>
      <c r="E223" s="24"/>
      <c r="F223" s="2" t="s">
        <v>34</v>
      </c>
      <c r="G223" s="27"/>
      <c r="H223" s="27"/>
      <c r="I223" s="27"/>
      <c r="J223" s="25"/>
      <c r="K223" s="25"/>
      <c r="L223" s="25"/>
      <c r="M223" s="25"/>
      <c r="N223" s="25"/>
      <c r="O223" s="25"/>
      <c r="Q223" s="25"/>
      <c r="R223" s="25"/>
      <c r="S223" s="25"/>
    </row>
    <row r="224" spans="1:20" x14ac:dyDescent="0.25">
      <c r="A224" s="2" t="s">
        <v>35</v>
      </c>
      <c r="B224" s="24"/>
      <c r="C224" s="24"/>
      <c r="D224" s="2" t="s">
        <v>36</v>
      </c>
      <c r="E224" s="23"/>
      <c r="F224" s="2" t="s">
        <v>37</v>
      </c>
      <c r="G224" s="27">
        <v>3.0000000000000001E-3</v>
      </c>
      <c r="H224" s="27">
        <v>1.1000000000000001E-3</v>
      </c>
      <c r="I224" s="117">
        <f>(H224*2.9)/9.8</f>
        <v>3.2551020408163266E-4</v>
      </c>
      <c r="J224" s="25"/>
      <c r="K224" s="25"/>
      <c r="L224" s="25"/>
      <c r="M224" s="25"/>
      <c r="N224" s="25"/>
      <c r="O224" s="25"/>
      <c r="Q224" s="25"/>
      <c r="R224" s="25"/>
      <c r="S224" s="25"/>
    </row>
    <row r="225" spans="1:20" x14ac:dyDescent="0.25">
      <c r="A225" s="2" t="s">
        <v>38</v>
      </c>
      <c r="B225" s="24"/>
      <c r="C225" s="24"/>
      <c r="D225" s="2" t="s">
        <v>97</v>
      </c>
      <c r="E225" s="28"/>
      <c r="F225" s="2" t="s">
        <v>98</v>
      </c>
      <c r="G225" s="27">
        <v>1.3999999999999999E-4</v>
      </c>
      <c r="H225" s="27">
        <v>4.6E-5</v>
      </c>
      <c r="I225" s="117">
        <f>1.3*10^-5</f>
        <v>1.3000000000000001E-5</v>
      </c>
      <c r="J225" s="25"/>
      <c r="K225" s="25"/>
      <c r="L225" s="25"/>
      <c r="M225" s="25"/>
      <c r="N225" s="25"/>
      <c r="O225" s="25"/>
      <c r="Q225" s="25"/>
      <c r="R225" s="25"/>
      <c r="S225" s="25"/>
    </row>
    <row r="226" spans="1:20" x14ac:dyDescent="0.25">
      <c r="A226" s="2" t="s">
        <v>99</v>
      </c>
      <c r="B226" s="24"/>
      <c r="C226" s="29"/>
      <c r="D226" s="2" t="s">
        <v>100</v>
      </c>
      <c r="E226" s="29"/>
      <c r="F226" s="2" t="s">
        <v>101</v>
      </c>
      <c r="G226" s="27">
        <f>G224*(1-0.99)</f>
        <v>3.0000000000000028E-5</v>
      </c>
      <c r="H226" s="27">
        <f>H224*(1-0.99)</f>
        <v>1.100000000000001E-5</v>
      </c>
      <c r="I226" s="117">
        <f>I224*(1-0.99)</f>
        <v>3.2551020408163294E-6</v>
      </c>
      <c r="J226" s="25">
        <f>C224*(E224*G224+E225*G225+E226*G226)/2000</f>
        <v>0</v>
      </c>
      <c r="K226" s="25">
        <f>C224*(E224*H224+E225*H225+E226*H226)/2000</f>
        <v>0</v>
      </c>
      <c r="L226" s="25">
        <f>C224*(E224*I224+E225*I225+E226*I226)/2000</f>
        <v>0</v>
      </c>
      <c r="M226" s="25">
        <f>C225*(E224*G224+E225*G225+E226*G226)</f>
        <v>0</v>
      </c>
      <c r="N226" s="25">
        <f>C225*(E224*H224+E225*H225+E226*H226)</f>
        <v>0</v>
      </c>
      <c r="O226" s="25">
        <f>$C225*($E224*I224+$E225*I225+$E226*I226)</f>
        <v>0</v>
      </c>
      <c r="P226" s="25">
        <f>C225*8760*G224/2000*(E224+E225+E226)</f>
        <v>0</v>
      </c>
      <c r="Q226" s="25">
        <f>C225*8760*H224/2000*(E224+E225+E226)</f>
        <v>0</v>
      </c>
      <c r="R226" s="25">
        <f>$C225*8760*I224/2000*($E224+$E225+$E226)</f>
        <v>0</v>
      </c>
      <c r="S226" s="25" t="str">
        <f>IF($B226=" "," ",IF($B226=4,Q226,"0"))</f>
        <v xml:space="preserve"> </v>
      </c>
      <c r="T226" s="25" t="str">
        <f>IF($B226=" "," ",IF($B226=4,R226,"0"))</f>
        <v xml:space="preserve"> </v>
      </c>
    </row>
    <row r="227" spans="1:20" x14ac:dyDescent="0.25">
      <c r="B227" s="1"/>
      <c r="C227" s="1"/>
      <c r="E227" s="1"/>
      <c r="G227" s="27"/>
      <c r="H227" s="27"/>
      <c r="I227" s="27"/>
      <c r="J227" s="25"/>
      <c r="K227" s="25"/>
      <c r="L227" s="25"/>
      <c r="M227" s="25"/>
      <c r="N227" s="25"/>
      <c r="O227" s="25"/>
      <c r="Q227" s="25"/>
      <c r="R227" s="25"/>
      <c r="S227" s="25"/>
    </row>
    <row r="228" spans="1:20" x14ac:dyDescent="0.25">
      <c r="A228" s="2" t="s">
        <v>40</v>
      </c>
      <c r="B228" s="1"/>
      <c r="C228" s="23"/>
      <c r="D228" s="2" t="s">
        <v>33</v>
      </c>
      <c r="E228" s="24"/>
      <c r="F228" s="2" t="s">
        <v>34</v>
      </c>
      <c r="G228" s="27"/>
      <c r="H228" s="27"/>
      <c r="I228" s="27"/>
      <c r="J228" s="25"/>
      <c r="K228" s="25"/>
      <c r="L228" s="25"/>
      <c r="M228" s="25"/>
      <c r="N228" s="25"/>
      <c r="O228" s="25"/>
      <c r="Q228" s="25"/>
      <c r="R228" s="25"/>
      <c r="S228" s="25"/>
    </row>
    <row r="229" spans="1:20" x14ac:dyDescent="0.25">
      <c r="A229" s="2" t="s">
        <v>35</v>
      </c>
      <c r="B229" s="24"/>
      <c r="C229" s="24"/>
      <c r="D229" s="2" t="s">
        <v>36</v>
      </c>
      <c r="E229" s="23"/>
      <c r="F229" s="2" t="s">
        <v>37</v>
      </c>
      <c r="G229" s="27">
        <v>3.0000000000000001E-3</v>
      </c>
      <c r="H229" s="27">
        <v>1.1000000000000001E-3</v>
      </c>
      <c r="I229" s="117">
        <f>(H229*2.9)/9.8</f>
        <v>3.2551020408163266E-4</v>
      </c>
      <c r="J229" s="25"/>
      <c r="K229" s="25"/>
      <c r="L229" s="25"/>
      <c r="M229" s="25"/>
      <c r="N229" s="25"/>
      <c r="O229" s="25"/>
      <c r="Q229" s="25"/>
      <c r="R229" s="25"/>
      <c r="S229" s="25"/>
    </row>
    <row r="230" spans="1:20" x14ac:dyDescent="0.25">
      <c r="A230" s="2" t="s">
        <v>38</v>
      </c>
      <c r="B230" s="24"/>
      <c r="C230" s="24"/>
      <c r="D230" s="2" t="s">
        <v>97</v>
      </c>
      <c r="E230" s="28"/>
      <c r="F230" s="2" t="s">
        <v>98</v>
      </c>
      <c r="G230" s="27">
        <v>1.3999999999999999E-4</v>
      </c>
      <c r="H230" s="27">
        <v>4.6E-5</v>
      </c>
      <c r="I230" s="117">
        <f>1.3*10^-5</f>
        <v>1.3000000000000001E-5</v>
      </c>
      <c r="J230" s="25"/>
      <c r="K230" s="25"/>
      <c r="L230" s="25"/>
      <c r="M230" s="25"/>
      <c r="N230" s="25"/>
      <c r="O230" s="25"/>
      <c r="Q230" s="25"/>
      <c r="R230" s="25"/>
      <c r="S230" s="25"/>
    </row>
    <row r="231" spans="1:20" x14ac:dyDescent="0.25">
      <c r="A231" s="2" t="s">
        <v>99</v>
      </c>
      <c r="B231" s="24"/>
      <c r="C231" s="29"/>
      <c r="D231" s="2" t="s">
        <v>100</v>
      </c>
      <c r="E231" s="29"/>
      <c r="F231" s="2" t="s">
        <v>101</v>
      </c>
      <c r="G231" s="27">
        <f>G229*(1-0.99)</f>
        <v>3.0000000000000028E-5</v>
      </c>
      <c r="H231" s="27">
        <f>H229*(1-0.99)</f>
        <v>1.100000000000001E-5</v>
      </c>
      <c r="I231" s="117">
        <f>I229*(1-0.99)</f>
        <v>3.2551020408163294E-6</v>
      </c>
      <c r="J231" s="25">
        <f>C229*(E229*G229+E230*G230+E231*G231)/2000</f>
        <v>0</v>
      </c>
      <c r="K231" s="25">
        <f>C229*(E229*H229+E230*H230+E231*H231)/2000</f>
        <v>0</v>
      </c>
      <c r="L231" s="25">
        <f>C229*(E229*I229+E230*I230+E231*I231)/2000</f>
        <v>0</v>
      </c>
      <c r="M231" s="25">
        <f>C230*(E229*G229+E230*G230+E231*G231)</f>
        <v>0</v>
      </c>
      <c r="N231" s="25">
        <f>C230*(E229*H229+E230*H230+E231*H231)</f>
        <v>0</v>
      </c>
      <c r="O231" s="25">
        <f>$C230*($E229*I229+$E230*I230+$E231*I231)</f>
        <v>0</v>
      </c>
      <c r="P231" s="25">
        <f>C230*8760*G229/2000*(E229+E230+E231)</f>
        <v>0</v>
      </c>
      <c r="Q231" s="25">
        <f>C230*8760*H229/2000*(E229+E230+E231)</f>
        <v>0</v>
      </c>
      <c r="R231" s="25">
        <f>$C230*8760*I229/2000*($E229+$E230+$E231)</f>
        <v>0</v>
      </c>
      <c r="S231" s="25" t="str">
        <f>IF($B231=" "," ",IF($B231=4,Q231,"0"))</f>
        <v xml:space="preserve"> </v>
      </c>
      <c r="T231" s="25" t="str">
        <f>IF($B231=" "," ",IF($B231=4,R231,"0"))</f>
        <v xml:space="preserve"> </v>
      </c>
    </row>
    <row r="232" spans="1:20" x14ac:dyDescent="0.25">
      <c r="B232" s="1"/>
      <c r="C232" s="1"/>
      <c r="E232" s="1"/>
      <c r="G232" s="27"/>
      <c r="H232" s="27"/>
      <c r="I232" s="27"/>
      <c r="J232" s="25"/>
      <c r="K232" s="25"/>
      <c r="L232" s="25"/>
      <c r="M232" s="25"/>
      <c r="N232" s="25"/>
      <c r="O232" s="25"/>
      <c r="Q232" s="25"/>
      <c r="R232" s="25"/>
      <c r="S232" s="25"/>
    </row>
    <row r="233" spans="1:20" x14ac:dyDescent="0.25">
      <c r="A233" s="2" t="s">
        <v>40</v>
      </c>
      <c r="B233" s="1"/>
      <c r="C233" s="23"/>
      <c r="D233" s="2" t="s">
        <v>33</v>
      </c>
      <c r="E233" s="24"/>
      <c r="F233" s="2" t="s">
        <v>34</v>
      </c>
      <c r="G233" s="27"/>
      <c r="H233" s="27"/>
      <c r="I233" s="27"/>
      <c r="J233" s="25"/>
      <c r="K233" s="25"/>
      <c r="L233" s="25"/>
      <c r="M233" s="25"/>
      <c r="N233" s="25"/>
      <c r="O233" s="25"/>
      <c r="Q233" s="25"/>
      <c r="R233" s="25"/>
      <c r="S233" s="25"/>
    </row>
    <row r="234" spans="1:20" x14ac:dyDescent="0.25">
      <c r="A234" s="2" t="s">
        <v>35</v>
      </c>
      <c r="B234" s="24"/>
      <c r="C234" s="24"/>
      <c r="D234" s="2" t="s">
        <v>36</v>
      </c>
      <c r="E234" s="23"/>
      <c r="F234" s="2" t="s">
        <v>37</v>
      </c>
      <c r="G234" s="27">
        <v>3.0000000000000001E-3</v>
      </c>
      <c r="H234" s="27">
        <v>1.1000000000000001E-3</v>
      </c>
      <c r="I234" s="117">
        <f>(H234*2.9)/9.8</f>
        <v>3.2551020408163266E-4</v>
      </c>
      <c r="J234" s="25"/>
      <c r="K234" s="25"/>
      <c r="L234" s="25"/>
      <c r="M234" s="25"/>
      <c r="N234" s="25"/>
      <c r="O234" s="25"/>
      <c r="Q234" s="25"/>
      <c r="R234" s="25"/>
      <c r="S234" s="25"/>
    </row>
    <row r="235" spans="1:20" x14ac:dyDescent="0.25">
      <c r="A235" s="2" t="s">
        <v>38</v>
      </c>
      <c r="B235" s="24"/>
      <c r="C235" s="24"/>
      <c r="D235" s="2" t="s">
        <v>97</v>
      </c>
      <c r="E235" s="28"/>
      <c r="F235" s="2" t="s">
        <v>98</v>
      </c>
      <c r="G235" s="27">
        <v>1.3999999999999999E-4</v>
      </c>
      <c r="H235" s="27">
        <v>4.6E-5</v>
      </c>
      <c r="I235" s="117">
        <f>1.3*10^-5</f>
        <v>1.3000000000000001E-5</v>
      </c>
      <c r="J235" s="25"/>
      <c r="K235" s="25"/>
      <c r="L235" s="25"/>
      <c r="M235" s="25"/>
      <c r="N235" s="25"/>
      <c r="O235" s="25"/>
      <c r="Q235" s="25"/>
      <c r="R235" s="25"/>
      <c r="S235" s="25"/>
    </row>
    <row r="236" spans="1:20" x14ac:dyDescent="0.25">
      <c r="A236" s="2" t="s">
        <v>99</v>
      </c>
      <c r="B236" s="24"/>
      <c r="C236" s="29"/>
      <c r="D236" s="2" t="s">
        <v>100</v>
      </c>
      <c r="E236" s="29"/>
      <c r="F236" s="2" t="s">
        <v>101</v>
      </c>
      <c r="G236" s="27">
        <f>G234*(1-0.99)</f>
        <v>3.0000000000000028E-5</v>
      </c>
      <c r="H236" s="27">
        <f>H234*(1-0.99)</f>
        <v>1.100000000000001E-5</v>
      </c>
      <c r="I236" s="117">
        <f>I234*(1-0.99)</f>
        <v>3.2551020408163294E-6</v>
      </c>
      <c r="J236" s="25">
        <f>C234*(E234*G234+E235*G235+E236*G236)/2000</f>
        <v>0</v>
      </c>
      <c r="K236" s="25">
        <f>C234*(E234*H234+E235*H235+E236*H236)/2000</f>
        <v>0</v>
      </c>
      <c r="L236" s="25">
        <f>C234*(E234*I234+E235*I235+E236*I236)/2000</f>
        <v>0</v>
      </c>
      <c r="M236" s="25">
        <f>C235*(E234*G234+E235*G235+E236*G236)</f>
        <v>0</v>
      </c>
      <c r="N236" s="25">
        <f>C235*(E234*H234+E235*H235+E236*H236)</f>
        <v>0</v>
      </c>
      <c r="O236" s="25">
        <f>$C235*($E234*I234+$E235*I235+$E236*I236)</f>
        <v>0</v>
      </c>
      <c r="P236" s="25">
        <f>C235*8760*G234/2000*(E234+E235+E236)</f>
        <v>0</v>
      </c>
      <c r="Q236" s="25">
        <f>C235*8760*H234/2000*(E234+E235+E236)</f>
        <v>0</v>
      </c>
      <c r="R236" s="25">
        <f>$C235*8760*I234/2000*($E234+$E235+$E236)</f>
        <v>0</v>
      </c>
      <c r="S236" s="25" t="str">
        <f>IF($B236=" "," ",IF($B236=4,Q236,"0"))</f>
        <v xml:space="preserve"> </v>
      </c>
      <c r="T236" s="25" t="str">
        <f>IF($B236=" "," ",IF($B236=4,R236,"0"))</f>
        <v xml:space="preserve"> </v>
      </c>
    </row>
    <row r="237" spans="1:20" x14ac:dyDescent="0.25">
      <c r="B237" s="1"/>
      <c r="C237" s="1"/>
      <c r="E237" s="1"/>
      <c r="G237" s="27"/>
      <c r="H237" s="27"/>
      <c r="I237" s="27"/>
      <c r="J237" s="25"/>
      <c r="K237" s="25"/>
      <c r="L237" s="25"/>
      <c r="M237" s="25"/>
      <c r="N237" s="25"/>
      <c r="O237" s="25"/>
      <c r="Q237" s="25"/>
      <c r="R237" s="25"/>
      <c r="S237" s="25"/>
    </row>
    <row r="238" spans="1:20" x14ac:dyDescent="0.25">
      <c r="A238" s="2" t="s">
        <v>40</v>
      </c>
      <c r="B238" s="1"/>
      <c r="C238" s="23"/>
      <c r="D238" s="2" t="s">
        <v>33</v>
      </c>
      <c r="E238" s="24"/>
      <c r="F238" s="2" t="s">
        <v>34</v>
      </c>
      <c r="G238" s="27"/>
      <c r="H238" s="27"/>
      <c r="I238" s="27"/>
      <c r="J238" s="25"/>
      <c r="K238" s="25"/>
      <c r="L238" s="25"/>
      <c r="M238" s="25"/>
      <c r="N238" s="25"/>
      <c r="O238" s="25"/>
      <c r="Q238" s="25"/>
      <c r="R238" s="25"/>
      <c r="S238" s="25"/>
    </row>
    <row r="239" spans="1:20" x14ac:dyDescent="0.25">
      <c r="A239" s="2" t="s">
        <v>35</v>
      </c>
      <c r="B239" s="24"/>
      <c r="C239" s="24"/>
      <c r="D239" s="2" t="s">
        <v>36</v>
      </c>
      <c r="E239" s="23"/>
      <c r="F239" s="2" t="s">
        <v>37</v>
      </c>
      <c r="G239" s="27">
        <v>3.0000000000000001E-3</v>
      </c>
      <c r="H239" s="27">
        <v>1.1000000000000001E-3</v>
      </c>
      <c r="I239" s="117">
        <f>(H239*2.9)/9.8</f>
        <v>3.2551020408163266E-4</v>
      </c>
      <c r="J239" s="25"/>
      <c r="K239" s="25"/>
      <c r="L239" s="25"/>
      <c r="M239" s="25"/>
      <c r="N239" s="25"/>
      <c r="O239" s="25"/>
      <c r="Q239" s="25"/>
      <c r="R239" s="25"/>
      <c r="S239" s="25"/>
    </row>
    <row r="240" spans="1:20" x14ac:dyDescent="0.25">
      <c r="A240" s="2" t="s">
        <v>38</v>
      </c>
      <c r="B240" s="24"/>
      <c r="C240" s="24"/>
      <c r="D240" s="2" t="s">
        <v>97</v>
      </c>
      <c r="E240" s="28"/>
      <c r="F240" s="2" t="s">
        <v>98</v>
      </c>
      <c r="G240" s="27">
        <v>1.3999999999999999E-4</v>
      </c>
      <c r="H240" s="27">
        <v>4.6E-5</v>
      </c>
      <c r="I240" s="117">
        <f>1.3*10^-5</f>
        <v>1.3000000000000001E-5</v>
      </c>
      <c r="J240" s="25"/>
      <c r="K240" s="25"/>
      <c r="L240" s="25"/>
      <c r="M240" s="25"/>
      <c r="N240" s="25"/>
      <c r="O240" s="25"/>
      <c r="Q240" s="25"/>
      <c r="R240" s="25"/>
      <c r="S240" s="25"/>
    </row>
    <row r="241" spans="1:20" x14ac:dyDescent="0.25">
      <c r="A241" s="2" t="s">
        <v>99</v>
      </c>
      <c r="B241" s="24"/>
      <c r="C241" s="29"/>
      <c r="D241" s="2" t="s">
        <v>100</v>
      </c>
      <c r="E241" s="29"/>
      <c r="F241" s="2" t="s">
        <v>101</v>
      </c>
      <c r="G241" s="27">
        <f>G239*(1-0.99)</f>
        <v>3.0000000000000028E-5</v>
      </c>
      <c r="H241" s="27">
        <f>H239*(1-0.99)</f>
        <v>1.100000000000001E-5</v>
      </c>
      <c r="I241" s="117">
        <f>I239*(1-0.99)</f>
        <v>3.2551020408163294E-6</v>
      </c>
      <c r="J241" s="25">
        <f>C239*(E239*G239+E240*G240+E241*G241)/2000</f>
        <v>0</v>
      </c>
      <c r="K241" s="25">
        <f>C239*(E239*H239+E240*H240+E241*H241)/2000</f>
        <v>0</v>
      </c>
      <c r="L241" s="25">
        <f>C239*(E239*I239+E240*I240+E241*I241)/2000</f>
        <v>0</v>
      </c>
      <c r="M241" s="25">
        <f>C240*(E239*G239+E240*G240+E241*G241)</f>
        <v>0</v>
      </c>
      <c r="N241" s="25">
        <f>C240*(E239*H239+E240*H240+E241*H241)</f>
        <v>0</v>
      </c>
      <c r="O241" s="25">
        <f>$C240*($E239*I239+$E240*I240+$E241*I241)</f>
        <v>0</v>
      </c>
      <c r="P241" s="25">
        <f>C240*8760*G239/2000*(E239+E240+E241)</f>
        <v>0</v>
      </c>
      <c r="Q241" s="25">
        <f>C240*8760*H239/2000*(E239+E240+E241)</f>
        <v>0</v>
      </c>
      <c r="R241" s="25">
        <f>$C240*8760*I239/2000*($E239+$E240+$E241)</f>
        <v>0</v>
      </c>
      <c r="S241" s="25" t="str">
        <f>IF($B241=" "," ",IF($B241=4,Q241,"0"))</f>
        <v xml:space="preserve"> </v>
      </c>
      <c r="T241" s="25" t="str">
        <f>IF($B241=" "," ",IF($B241=4,R241,"0"))</f>
        <v xml:space="preserve"> </v>
      </c>
    </row>
    <row r="242" spans="1:20" x14ac:dyDescent="0.25">
      <c r="B242" s="1"/>
      <c r="C242" s="1"/>
      <c r="D242" s="2"/>
      <c r="E242" s="1"/>
      <c r="G242" s="27"/>
      <c r="H242" s="27"/>
      <c r="I242" s="27"/>
      <c r="J242" s="25"/>
      <c r="K242" s="25"/>
      <c r="L242" s="25"/>
      <c r="M242" s="25"/>
      <c r="N242" s="25"/>
      <c r="O242" s="25"/>
      <c r="Q242" s="25"/>
      <c r="R242" s="25"/>
      <c r="S242" s="25"/>
    </row>
    <row r="243" spans="1:20" x14ac:dyDescent="0.25">
      <c r="A243" s="2" t="s">
        <v>40</v>
      </c>
      <c r="B243" s="1"/>
      <c r="C243" s="23"/>
      <c r="D243" s="2" t="s">
        <v>33</v>
      </c>
      <c r="E243" s="24"/>
      <c r="F243" s="2" t="s">
        <v>34</v>
      </c>
      <c r="G243" s="27"/>
      <c r="H243" s="27"/>
      <c r="I243" s="27"/>
      <c r="J243" s="25"/>
      <c r="K243" s="25"/>
      <c r="L243" s="25"/>
      <c r="M243" s="25"/>
      <c r="N243" s="25"/>
      <c r="O243" s="25"/>
      <c r="Q243" s="25"/>
      <c r="R243" s="25"/>
      <c r="S243" s="25"/>
    </row>
    <row r="244" spans="1:20" x14ac:dyDescent="0.25">
      <c r="A244" s="2" t="s">
        <v>35</v>
      </c>
      <c r="B244" s="24"/>
      <c r="C244" s="24"/>
      <c r="D244" s="2" t="s">
        <v>36</v>
      </c>
      <c r="E244" s="23"/>
      <c r="F244" s="2" t="s">
        <v>37</v>
      </c>
      <c r="G244" s="27">
        <v>3.0000000000000001E-3</v>
      </c>
      <c r="H244" s="27">
        <v>1.1000000000000001E-3</v>
      </c>
      <c r="I244" s="117">
        <f>(H244*2.9)/9.8</f>
        <v>3.2551020408163266E-4</v>
      </c>
      <c r="J244" s="25"/>
      <c r="K244" s="25"/>
      <c r="L244" s="25"/>
      <c r="M244" s="25"/>
      <c r="N244" s="25"/>
      <c r="O244" s="25"/>
      <c r="Q244" s="25"/>
      <c r="R244" s="25"/>
      <c r="S244" s="25"/>
    </row>
    <row r="245" spans="1:20" x14ac:dyDescent="0.25">
      <c r="A245" s="2" t="s">
        <v>38</v>
      </c>
      <c r="B245" s="24"/>
      <c r="C245" s="24"/>
      <c r="D245" s="2" t="s">
        <v>97</v>
      </c>
      <c r="E245" s="28"/>
      <c r="F245" s="2" t="s">
        <v>98</v>
      </c>
      <c r="G245" s="27">
        <v>1.3999999999999999E-4</v>
      </c>
      <c r="H245" s="27">
        <v>4.6E-5</v>
      </c>
      <c r="I245" s="117">
        <f>1.3*10^-5</f>
        <v>1.3000000000000001E-5</v>
      </c>
      <c r="J245" s="25"/>
      <c r="K245" s="25"/>
      <c r="L245" s="25"/>
      <c r="M245" s="25"/>
      <c r="N245" s="25"/>
      <c r="O245" s="25"/>
      <c r="Q245" s="25"/>
      <c r="R245" s="25"/>
      <c r="S245" s="25"/>
    </row>
    <row r="246" spans="1:20" x14ac:dyDescent="0.25">
      <c r="A246" s="2" t="s">
        <v>99</v>
      </c>
      <c r="B246" s="24"/>
      <c r="C246" s="29"/>
      <c r="D246" s="2" t="s">
        <v>100</v>
      </c>
      <c r="E246" s="29"/>
      <c r="F246" s="2" t="s">
        <v>101</v>
      </c>
      <c r="G246" s="27">
        <f>G244*(1-0.99)</f>
        <v>3.0000000000000028E-5</v>
      </c>
      <c r="H246" s="27">
        <f>H244*(1-0.99)</f>
        <v>1.100000000000001E-5</v>
      </c>
      <c r="I246" s="117">
        <f>I244*(1-0.99)</f>
        <v>3.2551020408163294E-6</v>
      </c>
      <c r="J246" s="25">
        <f>C244*(E244*G244+E245*G245+E246*G246)/2000</f>
        <v>0</v>
      </c>
      <c r="K246" s="25">
        <f>C244*(E244*H244+E245*H245+E246*H246)/2000</f>
        <v>0</v>
      </c>
      <c r="L246" s="25">
        <f>C244*(E244*I244+E245*I245+E246*I246)/2000</f>
        <v>0</v>
      </c>
      <c r="M246" s="25">
        <f>C245*(E244*G244+E245*G245+E246*G246)</f>
        <v>0</v>
      </c>
      <c r="N246" s="25">
        <f>C245*(E244*H244+E245*H245+E246*H246)</f>
        <v>0</v>
      </c>
      <c r="O246" s="25">
        <f>$C245*($E244*I244+$E245*I245+$E246*I246)</f>
        <v>0</v>
      </c>
      <c r="P246" s="25">
        <f>C245*8760*G244/2000*(E244+E245+E246)</f>
        <v>0</v>
      </c>
      <c r="Q246" s="25">
        <f>C245*8760*H244/2000*(E244+E245+E246)</f>
        <v>0</v>
      </c>
      <c r="R246" s="25">
        <f>$C245*8760*I244/2000*($E244+$E245+$E246)</f>
        <v>0</v>
      </c>
      <c r="S246" s="25" t="str">
        <f>IF($B246=" "," ",IF($B246=4,Q246,"0"))</f>
        <v xml:space="preserve"> </v>
      </c>
      <c r="T246" s="25" t="str">
        <f>IF($B246=" "," ",IF($B246=4,R246,"0"))</f>
        <v xml:space="preserve"> </v>
      </c>
    </row>
    <row r="247" spans="1:20" x14ac:dyDescent="0.25">
      <c r="B247" s="1"/>
      <c r="C247" s="1"/>
      <c r="E247" s="1"/>
      <c r="G247" s="27"/>
      <c r="H247" s="27"/>
      <c r="I247" s="27"/>
      <c r="J247" s="25"/>
      <c r="K247" s="25"/>
      <c r="L247" s="25"/>
      <c r="M247" s="25"/>
      <c r="N247" s="25"/>
      <c r="O247" s="25"/>
      <c r="Q247" s="25"/>
      <c r="R247" s="25"/>
      <c r="S247" s="25"/>
    </row>
    <row r="248" spans="1:20" x14ac:dyDescent="0.25">
      <c r="B248" s="1"/>
      <c r="C248" s="1"/>
      <c r="E248" s="1"/>
      <c r="S248" s="203" t="s">
        <v>61</v>
      </c>
      <c r="T248" s="203"/>
    </row>
    <row r="249" spans="1:20" x14ac:dyDescent="0.25">
      <c r="J249" s="182" t="s">
        <v>96</v>
      </c>
      <c r="K249" s="182"/>
      <c r="L249" s="182"/>
      <c r="M249" s="182" t="s">
        <v>96</v>
      </c>
      <c r="N249" s="182"/>
      <c r="O249" s="182"/>
      <c r="P249" s="180" t="s">
        <v>58</v>
      </c>
      <c r="Q249" s="180"/>
      <c r="R249" s="180"/>
      <c r="S249" s="180" t="s">
        <v>58</v>
      </c>
      <c r="T249" s="180"/>
    </row>
    <row r="250" spans="1:20" x14ac:dyDescent="0.25">
      <c r="G250" s="181" t="s">
        <v>16</v>
      </c>
      <c r="H250" s="181"/>
      <c r="I250" s="181"/>
      <c r="J250" s="182" t="s">
        <v>55</v>
      </c>
      <c r="K250" s="182"/>
      <c r="L250" s="182"/>
      <c r="M250" s="182" t="s">
        <v>56</v>
      </c>
      <c r="N250" s="182"/>
      <c r="O250" s="182"/>
      <c r="P250" s="183" t="s">
        <v>57</v>
      </c>
      <c r="Q250" s="183"/>
      <c r="R250" s="183"/>
      <c r="S250" s="183" t="s">
        <v>60</v>
      </c>
      <c r="T250" s="183"/>
    </row>
    <row r="251" spans="1:20" x14ac:dyDescent="0.25">
      <c r="G251" s="22" t="s">
        <v>17</v>
      </c>
      <c r="H251" s="22" t="s">
        <v>18</v>
      </c>
      <c r="I251" s="22" t="s">
        <v>51</v>
      </c>
      <c r="J251" s="22" t="s">
        <v>17</v>
      </c>
      <c r="K251" s="22" t="s">
        <v>19</v>
      </c>
      <c r="L251" s="22" t="s">
        <v>51</v>
      </c>
      <c r="M251" s="22" t="s">
        <v>17</v>
      </c>
      <c r="N251" s="22" t="s">
        <v>19</v>
      </c>
      <c r="O251" s="22" t="s">
        <v>51</v>
      </c>
      <c r="P251" s="22" t="s">
        <v>17</v>
      </c>
      <c r="Q251" s="22" t="s">
        <v>19</v>
      </c>
      <c r="R251" s="22" t="s">
        <v>51</v>
      </c>
      <c r="S251" s="22" t="s">
        <v>19</v>
      </c>
      <c r="T251" s="22" t="s">
        <v>51</v>
      </c>
    </row>
    <row r="252" spans="1:20" x14ac:dyDescent="0.25">
      <c r="A252" s="2" t="s">
        <v>20</v>
      </c>
      <c r="D252" s="2" t="s">
        <v>21</v>
      </c>
      <c r="E252" s="2"/>
      <c r="G252" s="22" t="s">
        <v>23</v>
      </c>
      <c r="H252" s="22" t="s">
        <v>23</v>
      </c>
      <c r="I252" s="22" t="s">
        <v>23</v>
      </c>
      <c r="J252" s="22" t="s">
        <v>24</v>
      </c>
      <c r="K252" s="22" t="s">
        <v>24</v>
      </c>
      <c r="L252" s="22" t="s">
        <v>24</v>
      </c>
      <c r="M252" s="22" t="s">
        <v>25</v>
      </c>
      <c r="N252" s="22" t="s">
        <v>25</v>
      </c>
      <c r="O252" s="22" t="s">
        <v>24</v>
      </c>
      <c r="P252" s="22" t="s">
        <v>24</v>
      </c>
      <c r="Q252" s="22" t="s">
        <v>24</v>
      </c>
      <c r="R252" s="22" t="s">
        <v>24</v>
      </c>
      <c r="S252" s="22" t="s">
        <v>24</v>
      </c>
      <c r="T252" s="22" t="s">
        <v>24</v>
      </c>
    </row>
    <row r="253" spans="1:20" x14ac:dyDescent="0.25">
      <c r="A253" s="2" t="s">
        <v>26</v>
      </c>
      <c r="B253" s="2"/>
      <c r="D253" s="2" t="s">
        <v>27</v>
      </c>
      <c r="E253" s="2"/>
      <c r="G253" s="2" t="s">
        <v>29</v>
      </c>
      <c r="H253" s="2" t="s">
        <v>30</v>
      </c>
      <c r="I253" s="2" t="s">
        <v>30</v>
      </c>
      <c r="J253" s="2" t="s">
        <v>29</v>
      </c>
      <c r="K253" s="2" t="s">
        <v>29</v>
      </c>
      <c r="L253" s="2" t="s">
        <v>31</v>
      </c>
      <c r="M253" s="2" t="s">
        <v>31</v>
      </c>
      <c r="N253" s="2" t="s">
        <v>31</v>
      </c>
      <c r="O253" s="2" t="s">
        <v>31</v>
      </c>
      <c r="P253" s="2" t="s">
        <v>31</v>
      </c>
      <c r="Q253" s="2" t="s">
        <v>31</v>
      </c>
      <c r="R253" s="2" t="s">
        <v>31</v>
      </c>
      <c r="S253" s="22" t="s">
        <v>31</v>
      </c>
      <c r="T253" s="22" t="s">
        <v>31</v>
      </c>
    </row>
    <row r="254" spans="1:20" x14ac:dyDescent="0.25">
      <c r="A254" s="2" t="s">
        <v>40</v>
      </c>
      <c r="B254" s="1"/>
      <c r="C254" s="23"/>
      <c r="D254" s="2" t="s">
        <v>33</v>
      </c>
      <c r="E254" s="24"/>
      <c r="F254" s="2" t="s">
        <v>34</v>
      </c>
      <c r="G254" s="27"/>
      <c r="H254" s="27"/>
      <c r="I254" s="27"/>
      <c r="J254" s="25"/>
      <c r="K254" s="25"/>
      <c r="L254" s="25"/>
      <c r="M254" s="25"/>
      <c r="N254" s="25"/>
      <c r="O254" s="25"/>
      <c r="S254" s="25"/>
    </row>
    <row r="255" spans="1:20" x14ac:dyDescent="0.25">
      <c r="A255" s="2" t="s">
        <v>35</v>
      </c>
      <c r="B255" s="24"/>
      <c r="C255" s="24"/>
      <c r="D255" s="2" t="s">
        <v>36</v>
      </c>
      <c r="E255" s="23"/>
      <c r="F255" s="2" t="s">
        <v>37</v>
      </c>
      <c r="G255" s="27">
        <v>3.0000000000000001E-3</v>
      </c>
      <c r="H255" s="27">
        <v>1.1000000000000001E-3</v>
      </c>
      <c r="I255" s="117">
        <f>(H255*2.9)/9.8</f>
        <v>3.2551020408163266E-4</v>
      </c>
      <c r="J255" s="25"/>
      <c r="K255" s="25"/>
      <c r="L255" s="25"/>
      <c r="M255" s="25"/>
      <c r="N255" s="25"/>
      <c r="O255" s="25"/>
      <c r="S255" s="25"/>
    </row>
    <row r="256" spans="1:20" x14ac:dyDescent="0.25">
      <c r="A256" s="2" t="s">
        <v>38</v>
      </c>
      <c r="B256" s="24"/>
      <c r="C256" s="24"/>
      <c r="D256" s="2" t="s">
        <v>97</v>
      </c>
      <c r="E256" s="28"/>
      <c r="F256" s="2" t="s">
        <v>98</v>
      </c>
      <c r="G256" s="27">
        <v>1.3999999999999999E-4</v>
      </c>
      <c r="H256" s="27">
        <v>4.6E-5</v>
      </c>
      <c r="I256" s="117">
        <f>1.3*10^-5</f>
        <v>1.3000000000000001E-5</v>
      </c>
      <c r="J256" s="25"/>
      <c r="K256" s="25"/>
      <c r="L256" s="25"/>
      <c r="M256" s="25"/>
      <c r="N256" s="25"/>
      <c r="O256" s="25"/>
      <c r="Q256" s="25"/>
      <c r="R256" s="25"/>
      <c r="S256" s="25"/>
    </row>
    <row r="257" spans="1:20" x14ac:dyDescent="0.25">
      <c r="A257" s="2" t="s">
        <v>99</v>
      </c>
      <c r="B257" s="24"/>
      <c r="C257" s="29"/>
      <c r="D257" s="2" t="s">
        <v>100</v>
      </c>
      <c r="E257" s="29"/>
      <c r="F257" s="2" t="s">
        <v>101</v>
      </c>
      <c r="G257" s="27">
        <f>G255*(1-0.99)</f>
        <v>3.0000000000000028E-5</v>
      </c>
      <c r="H257" s="27">
        <f>H255*(1-0.99)</f>
        <v>1.100000000000001E-5</v>
      </c>
      <c r="I257" s="117">
        <f>I255*(1-0.99)</f>
        <v>3.2551020408163294E-6</v>
      </c>
      <c r="J257" s="25">
        <f>C255*(E255*G255+E256*G256+E257*G257)/2000</f>
        <v>0</v>
      </c>
      <c r="K257" s="25">
        <f>C255*(E255*H255+E256*H256+E257*H257)/2000</f>
        <v>0</v>
      </c>
      <c r="L257" s="25">
        <f>C255*(E255*I255+E256*I256+E257*I257)/2000</f>
        <v>0</v>
      </c>
      <c r="M257" s="25">
        <f>C256*(E255*G255+E256*G256+E257*G257)</f>
        <v>0</v>
      </c>
      <c r="N257" s="25">
        <f>C256*(E255*H255+E256*H256+E257*H257)</f>
        <v>0</v>
      </c>
      <c r="O257" s="25">
        <f>$C256*($E255*I255+$E256*I256+$E257*I257)</f>
        <v>0</v>
      </c>
      <c r="P257" s="25">
        <f>C256*8760*G255/2000*(E255+E256+E257)</f>
        <v>0</v>
      </c>
      <c r="Q257" s="25">
        <f>C256*8760*H255/2000*(E255+E256+E257)</f>
        <v>0</v>
      </c>
      <c r="R257" s="25">
        <f>$C256*8760*I255/2000*($E255+$E256+$E257)</f>
        <v>0</v>
      </c>
      <c r="S257" s="25" t="str">
        <f>IF($B257=" "," ",IF($B257=4,Q257,"0"))</f>
        <v xml:space="preserve"> </v>
      </c>
      <c r="T257" s="25" t="str">
        <f>IF($B257=" "," ",IF($B257=4,R257,"0"))</f>
        <v xml:space="preserve"> </v>
      </c>
    </row>
    <row r="258" spans="1:20" x14ac:dyDescent="0.25">
      <c r="B258" s="1"/>
      <c r="C258" s="1"/>
      <c r="E258" s="1"/>
      <c r="G258" s="27"/>
      <c r="H258" s="27"/>
      <c r="I258" s="27"/>
      <c r="J258" s="25"/>
      <c r="K258" s="25"/>
      <c r="L258" s="25"/>
      <c r="M258" s="25"/>
      <c r="N258" s="25"/>
      <c r="O258" s="25"/>
      <c r="Q258" s="25"/>
      <c r="R258" s="25"/>
      <c r="S258" s="25"/>
    </row>
    <row r="259" spans="1:20" x14ac:dyDescent="0.25">
      <c r="A259" s="2" t="s">
        <v>40</v>
      </c>
      <c r="B259" s="1"/>
      <c r="C259" s="23"/>
      <c r="D259" s="2" t="s">
        <v>33</v>
      </c>
      <c r="E259" s="24"/>
      <c r="F259" s="2" t="s">
        <v>34</v>
      </c>
      <c r="G259" s="27"/>
      <c r="H259" s="27"/>
      <c r="I259" s="27"/>
      <c r="J259" s="25"/>
      <c r="K259" s="25"/>
      <c r="L259" s="25"/>
      <c r="M259" s="25"/>
      <c r="N259" s="25"/>
      <c r="O259" s="25"/>
      <c r="Q259" s="25"/>
      <c r="R259" s="25"/>
      <c r="S259" s="25"/>
    </row>
    <row r="260" spans="1:20" x14ac:dyDescent="0.25">
      <c r="A260" s="2" t="s">
        <v>35</v>
      </c>
      <c r="B260" s="24"/>
      <c r="C260" s="24"/>
      <c r="D260" s="2" t="s">
        <v>36</v>
      </c>
      <c r="E260" s="23"/>
      <c r="F260" s="2" t="s">
        <v>37</v>
      </c>
      <c r="G260" s="27">
        <v>3.0000000000000001E-3</v>
      </c>
      <c r="H260" s="27">
        <v>1.1000000000000001E-3</v>
      </c>
      <c r="I260" s="117">
        <f>(H260*2.9)/9.8</f>
        <v>3.2551020408163266E-4</v>
      </c>
      <c r="J260" s="25"/>
      <c r="K260" s="25"/>
      <c r="L260" s="25"/>
      <c r="M260" s="25"/>
      <c r="N260" s="25"/>
      <c r="O260" s="25"/>
      <c r="Q260" s="25"/>
      <c r="R260" s="25"/>
      <c r="S260" s="25"/>
    </row>
    <row r="261" spans="1:20" x14ac:dyDescent="0.25">
      <c r="A261" s="2" t="s">
        <v>38</v>
      </c>
      <c r="B261" s="24"/>
      <c r="C261" s="24"/>
      <c r="D261" s="2" t="s">
        <v>97</v>
      </c>
      <c r="E261" s="28"/>
      <c r="F261" s="2" t="s">
        <v>98</v>
      </c>
      <c r="G261" s="27">
        <v>1.3999999999999999E-4</v>
      </c>
      <c r="H261" s="27">
        <v>4.6E-5</v>
      </c>
      <c r="I261" s="117">
        <f>1.3*10^-5</f>
        <v>1.3000000000000001E-5</v>
      </c>
      <c r="J261" s="25"/>
      <c r="K261" s="25"/>
      <c r="L261" s="25"/>
      <c r="M261" s="25"/>
      <c r="N261" s="25"/>
      <c r="O261" s="25"/>
      <c r="Q261" s="25"/>
      <c r="R261" s="25"/>
      <c r="S261" s="25"/>
    </row>
    <row r="262" spans="1:20" x14ac:dyDescent="0.25">
      <c r="A262" s="2" t="s">
        <v>99</v>
      </c>
      <c r="B262" s="24"/>
      <c r="C262" s="29"/>
      <c r="D262" s="2" t="s">
        <v>100</v>
      </c>
      <c r="E262" s="29"/>
      <c r="F262" s="2" t="s">
        <v>101</v>
      </c>
      <c r="G262" s="27">
        <f>G260*(1-0.99)</f>
        <v>3.0000000000000028E-5</v>
      </c>
      <c r="H262" s="27">
        <f>H260*(1-0.99)</f>
        <v>1.100000000000001E-5</v>
      </c>
      <c r="I262" s="117">
        <f>I260*(1-0.99)</f>
        <v>3.2551020408163294E-6</v>
      </c>
      <c r="J262" s="25">
        <f>C260*(E260*G260+E261*G261+E262*G262)/2000</f>
        <v>0</v>
      </c>
      <c r="K262" s="25">
        <f>C260*(E260*H260+E261*H261+E262*H262)/2000</f>
        <v>0</v>
      </c>
      <c r="L262" s="25">
        <f>C260*(E260*I260+E261*I261+E262*I262)/2000</f>
        <v>0</v>
      </c>
      <c r="M262" s="25">
        <f>C261*(E260*G260+E261*G261+E262*G262)</f>
        <v>0</v>
      </c>
      <c r="N262" s="25">
        <f>C261*(E260*H260+E261*H261+E262*H262)</f>
        <v>0</v>
      </c>
      <c r="O262" s="25">
        <f>$C261*($E260*I260+$E261*I261+$E262*I262)</f>
        <v>0</v>
      </c>
      <c r="P262" s="25">
        <f>C261*8760*G260/2000*(E260+E261+E262)</f>
        <v>0</v>
      </c>
      <c r="Q262" s="25">
        <f>C261*8760*H260/2000*(E260+E261+E262)</f>
        <v>0</v>
      </c>
      <c r="R262" s="25">
        <f>$C261*8760*I260/2000*($E260+$E261+$E262)</f>
        <v>0</v>
      </c>
      <c r="S262" s="25" t="str">
        <f>IF($B262=" "," ",IF($B262=4,Q262,"0"))</f>
        <v xml:space="preserve"> </v>
      </c>
      <c r="T262" s="25" t="str">
        <f>IF($B262=" "," ",IF($B262=4,R262,"0"))</f>
        <v xml:space="preserve"> </v>
      </c>
    </row>
    <row r="263" spans="1:20" x14ac:dyDescent="0.25">
      <c r="B263" s="1"/>
      <c r="C263" s="1"/>
      <c r="E263" s="1"/>
      <c r="G263" s="27"/>
      <c r="H263" s="27"/>
      <c r="I263" s="27"/>
      <c r="J263" s="25"/>
      <c r="K263" s="25"/>
      <c r="L263" s="25"/>
      <c r="M263" s="25"/>
      <c r="N263" s="25"/>
      <c r="O263" s="25"/>
      <c r="Q263" s="25"/>
      <c r="R263" s="25"/>
      <c r="S263" s="25"/>
    </row>
    <row r="264" spans="1:20" x14ac:dyDescent="0.25">
      <c r="A264" s="2" t="s">
        <v>40</v>
      </c>
      <c r="B264" s="1"/>
      <c r="C264" s="23"/>
      <c r="D264" s="2" t="s">
        <v>33</v>
      </c>
      <c r="E264" s="24"/>
      <c r="F264" s="2" t="s">
        <v>34</v>
      </c>
      <c r="G264" s="27"/>
      <c r="H264" s="27"/>
      <c r="I264" s="27"/>
      <c r="J264" s="25"/>
      <c r="K264" s="25"/>
      <c r="L264" s="25"/>
      <c r="M264" s="25"/>
      <c r="N264" s="25"/>
      <c r="O264" s="25"/>
      <c r="Q264" s="25"/>
      <c r="R264" s="25"/>
      <c r="S264" s="25"/>
    </row>
    <row r="265" spans="1:20" x14ac:dyDescent="0.25">
      <c r="A265" s="2" t="s">
        <v>35</v>
      </c>
      <c r="B265" s="24"/>
      <c r="C265" s="24"/>
      <c r="D265" s="2" t="s">
        <v>36</v>
      </c>
      <c r="E265" s="23"/>
      <c r="F265" s="2" t="s">
        <v>37</v>
      </c>
      <c r="G265" s="27">
        <v>3.0000000000000001E-3</v>
      </c>
      <c r="H265" s="27">
        <v>1.1000000000000001E-3</v>
      </c>
      <c r="I265" s="117">
        <f>(H265*2.9)/9.8</f>
        <v>3.2551020408163266E-4</v>
      </c>
      <c r="J265" s="25"/>
      <c r="K265" s="25"/>
      <c r="L265" s="25"/>
      <c r="M265" s="25"/>
      <c r="N265" s="25"/>
      <c r="O265" s="25"/>
      <c r="Q265" s="25"/>
      <c r="R265" s="25"/>
      <c r="S265" s="25"/>
    </row>
    <row r="266" spans="1:20" x14ac:dyDescent="0.25">
      <c r="A266" s="2" t="s">
        <v>38</v>
      </c>
      <c r="B266" s="24"/>
      <c r="C266" s="24"/>
      <c r="D266" s="2" t="s">
        <v>97</v>
      </c>
      <c r="E266" s="28"/>
      <c r="F266" s="2" t="s">
        <v>98</v>
      </c>
      <c r="G266" s="27">
        <v>1.3999999999999999E-4</v>
      </c>
      <c r="H266" s="27">
        <v>4.6E-5</v>
      </c>
      <c r="I266" s="117">
        <f>1.3*10^-5</f>
        <v>1.3000000000000001E-5</v>
      </c>
      <c r="J266" s="25"/>
      <c r="K266" s="25"/>
      <c r="L266" s="25"/>
      <c r="M266" s="25"/>
      <c r="N266" s="25"/>
      <c r="O266" s="25"/>
      <c r="Q266" s="25"/>
      <c r="R266" s="25"/>
      <c r="S266" s="25"/>
    </row>
    <row r="267" spans="1:20" x14ac:dyDescent="0.25">
      <c r="A267" s="2" t="s">
        <v>99</v>
      </c>
      <c r="B267" s="24"/>
      <c r="C267" s="29"/>
      <c r="D267" s="2" t="s">
        <v>100</v>
      </c>
      <c r="E267" s="29"/>
      <c r="F267" s="2" t="s">
        <v>101</v>
      </c>
      <c r="G267" s="27">
        <f>G265*(1-0.99)</f>
        <v>3.0000000000000028E-5</v>
      </c>
      <c r="H267" s="27">
        <f>H265*(1-0.99)</f>
        <v>1.100000000000001E-5</v>
      </c>
      <c r="I267" s="117">
        <f>I265*(1-0.99)</f>
        <v>3.2551020408163294E-6</v>
      </c>
      <c r="J267" s="25">
        <f>C265*(E265*G265+E266*G266+E267*G267)/2000</f>
        <v>0</v>
      </c>
      <c r="K267" s="25">
        <f>C265*(E265*H265+E266*H266+E267*H267)/2000</f>
        <v>0</v>
      </c>
      <c r="L267" s="25">
        <f>C265*(E265*I265+E266*I266+E267*I267)/2000</f>
        <v>0</v>
      </c>
      <c r="M267" s="25">
        <f>C266*(E265*G265+E266*G266+E267*G267)</f>
        <v>0</v>
      </c>
      <c r="N267" s="25">
        <f>C266*(E265*H265+E266*H266+E267*H267)</f>
        <v>0</v>
      </c>
      <c r="O267" s="25">
        <f>$C266*($E265*I265+$E266*I266+$E267*I267)</f>
        <v>0</v>
      </c>
      <c r="P267" s="25">
        <f>C266*8760*G265/2000*(E265+E266+E267)</f>
        <v>0</v>
      </c>
      <c r="Q267" s="25">
        <f>C266*8760*H265/2000*(E265+E266+E267)</f>
        <v>0</v>
      </c>
      <c r="R267" s="25">
        <f>$C266*8760*I265/2000*($E265+$E266+$E267)</f>
        <v>0</v>
      </c>
      <c r="S267" s="25" t="str">
        <f>IF($B267=" "," ",IF($B267=4,Q267,"0"))</f>
        <v xml:space="preserve"> </v>
      </c>
      <c r="T267" s="25" t="str">
        <f>IF($B267=" "," ",IF($B267=4,R267,"0"))</f>
        <v xml:space="preserve"> </v>
      </c>
    </row>
    <row r="268" spans="1:20" x14ac:dyDescent="0.25">
      <c r="B268" s="1"/>
      <c r="C268" s="1"/>
      <c r="E268" s="1"/>
      <c r="G268" s="27"/>
      <c r="H268" s="27"/>
      <c r="I268" s="27"/>
      <c r="J268" s="25"/>
      <c r="K268" s="25"/>
      <c r="L268" s="25"/>
      <c r="M268" s="25"/>
      <c r="N268" s="25"/>
      <c r="O268" s="25"/>
      <c r="Q268" s="25"/>
      <c r="R268" s="25"/>
      <c r="S268" s="25"/>
    </row>
    <row r="269" spans="1:20" x14ac:dyDescent="0.25">
      <c r="A269" s="2" t="s">
        <v>40</v>
      </c>
      <c r="B269" s="1"/>
      <c r="C269" s="23"/>
      <c r="D269" s="2" t="s">
        <v>33</v>
      </c>
      <c r="E269" s="24"/>
      <c r="F269" s="2" t="s">
        <v>34</v>
      </c>
      <c r="G269" s="27"/>
      <c r="H269" s="27"/>
      <c r="I269" s="27"/>
      <c r="J269" s="25"/>
      <c r="K269" s="25"/>
      <c r="L269" s="25"/>
      <c r="M269" s="25"/>
      <c r="N269" s="25"/>
      <c r="O269" s="25"/>
      <c r="Q269" s="25"/>
      <c r="R269" s="25"/>
      <c r="S269" s="25"/>
    </row>
    <row r="270" spans="1:20" x14ac:dyDescent="0.25">
      <c r="A270" s="2" t="s">
        <v>35</v>
      </c>
      <c r="B270" s="24"/>
      <c r="C270" s="24"/>
      <c r="D270" s="2" t="s">
        <v>36</v>
      </c>
      <c r="E270" s="23"/>
      <c r="F270" s="2" t="s">
        <v>37</v>
      </c>
      <c r="G270" s="27">
        <v>3.0000000000000001E-3</v>
      </c>
      <c r="H270" s="27">
        <v>1.1000000000000001E-3</v>
      </c>
      <c r="I270" s="117">
        <f>(H270*2.9)/9.8</f>
        <v>3.2551020408163266E-4</v>
      </c>
      <c r="J270" s="25"/>
      <c r="K270" s="25"/>
      <c r="L270" s="25"/>
      <c r="M270" s="25"/>
      <c r="N270" s="25"/>
      <c r="O270" s="25"/>
      <c r="Q270" s="25"/>
      <c r="R270" s="25"/>
      <c r="S270" s="25"/>
    </row>
    <row r="271" spans="1:20" x14ac:dyDescent="0.25">
      <c r="A271" s="2" t="s">
        <v>38</v>
      </c>
      <c r="B271" s="24"/>
      <c r="C271" s="24"/>
      <c r="D271" s="2" t="s">
        <v>97</v>
      </c>
      <c r="E271" s="28"/>
      <c r="F271" s="2" t="s">
        <v>98</v>
      </c>
      <c r="G271" s="27">
        <v>1.3999999999999999E-4</v>
      </c>
      <c r="H271" s="27">
        <v>4.6E-5</v>
      </c>
      <c r="I271" s="117">
        <f>1.3*10^-5</f>
        <v>1.3000000000000001E-5</v>
      </c>
      <c r="J271" s="25"/>
      <c r="K271" s="25"/>
      <c r="L271" s="25"/>
      <c r="M271" s="25"/>
      <c r="N271" s="25"/>
      <c r="O271" s="25"/>
      <c r="Q271" s="25"/>
      <c r="R271" s="25"/>
      <c r="S271" s="25"/>
    </row>
    <row r="272" spans="1:20" x14ac:dyDescent="0.25">
      <c r="A272" s="2" t="s">
        <v>99</v>
      </c>
      <c r="B272" s="24"/>
      <c r="C272" s="29"/>
      <c r="D272" s="2" t="s">
        <v>100</v>
      </c>
      <c r="E272" s="29"/>
      <c r="F272" s="2" t="s">
        <v>101</v>
      </c>
      <c r="G272" s="27">
        <f>G270*(1-0.99)</f>
        <v>3.0000000000000028E-5</v>
      </c>
      <c r="H272" s="27">
        <f>H270*(1-0.99)</f>
        <v>1.100000000000001E-5</v>
      </c>
      <c r="I272" s="117">
        <f>I270*(1-0.99)</f>
        <v>3.2551020408163294E-6</v>
      </c>
      <c r="J272" s="25">
        <f>C270*(E270*G270+E271*G271+E272*G272)/2000</f>
        <v>0</v>
      </c>
      <c r="K272" s="25">
        <f>C270*(E270*H270+E271*H271+E272*H272)/2000</f>
        <v>0</v>
      </c>
      <c r="L272" s="25">
        <f>C270*(E270*I270+E271*I271+E272*I272)/2000</f>
        <v>0</v>
      </c>
      <c r="M272" s="25">
        <f>C271*(E270*G270+E271*G271+E272*G272)</f>
        <v>0</v>
      </c>
      <c r="N272" s="25">
        <f>C271*(E270*H270+E271*H271+E272*H272)</f>
        <v>0</v>
      </c>
      <c r="O272" s="25">
        <f>$C271*($E270*I270+$E271*I271+$E272*I272)</f>
        <v>0</v>
      </c>
      <c r="P272" s="25">
        <f>C271*8760*G270/2000*(E270+E271+E272)</f>
        <v>0</v>
      </c>
      <c r="Q272" s="25">
        <f>C271*8760*H270/2000*(E270+E271+E272)</f>
        <v>0</v>
      </c>
      <c r="R272" s="25">
        <f>$C271*8760*I270/2000*($E270+$E271+$E272)</f>
        <v>0</v>
      </c>
      <c r="S272" s="25" t="str">
        <f>IF($B272=" "," ",IF($B272=4,Q272,"0"))</f>
        <v xml:space="preserve"> </v>
      </c>
      <c r="T272" s="25" t="str">
        <f>IF($B272=" "," ",IF($B272=4,R272,"0"))</f>
        <v xml:space="preserve"> </v>
      </c>
    </row>
    <row r="273" spans="1:20" x14ac:dyDescent="0.25">
      <c r="B273" s="1"/>
      <c r="C273" s="1"/>
      <c r="E273" s="1"/>
      <c r="Q273" s="25"/>
      <c r="R273" s="25"/>
    </row>
    <row r="274" spans="1:20" x14ac:dyDescent="0.25">
      <c r="A274" s="2" t="s">
        <v>40</v>
      </c>
      <c r="B274" s="1"/>
      <c r="C274" s="23"/>
      <c r="D274" s="2" t="s">
        <v>33</v>
      </c>
      <c r="E274" s="24"/>
      <c r="F274" s="2" t="s">
        <v>34</v>
      </c>
      <c r="G274" s="27"/>
      <c r="H274" s="27"/>
      <c r="I274" s="27"/>
      <c r="J274" s="25"/>
      <c r="K274" s="25"/>
      <c r="L274" s="25"/>
      <c r="M274" s="25"/>
      <c r="N274" s="25"/>
      <c r="O274" s="25"/>
      <c r="S274" s="25"/>
    </row>
    <row r="275" spans="1:20" x14ac:dyDescent="0.25">
      <c r="A275" s="2" t="s">
        <v>35</v>
      </c>
      <c r="B275" s="24"/>
      <c r="C275" s="24"/>
      <c r="D275" s="2" t="s">
        <v>36</v>
      </c>
      <c r="E275" s="23"/>
      <c r="F275" s="2" t="s">
        <v>37</v>
      </c>
      <c r="G275" s="27">
        <v>3.0000000000000001E-3</v>
      </c>
      <c r="H275" s="27">
        <v>1.1000000000000001E-3</v>
      </c>
      <c r="I275" s="117">
        <f>(H275*2.9)/9.8</f>
        <v>3.2551020408163266E-4</v>
      </c>
      <c r="J275" s="25"/>
      <c r="K275" s="25"/>
      <c r="L275" s="25"/>
      <c r="M275" s="25"/>
      <c r="N275" s="25"/>
      <c r="O275" s="25"/>
      <c r="S275" s="25"/>
    </row>
    <row r="276" spans="1:20" x14ac:dyDescent="0.25">
      <c r="A276" s="2" t="s">
        <v>38</v>
      </c>
      <c r="B276" s="24"/>
      <c r="C276" s="24"/>
      <c r="D276" s="2" t="s">
        <v>97</v>
      </c>
      <c r="E276" s="28"/>
      <c r="F276" s="2" t="s">
        <v>98</v>
      </c>
      <c r="G276" s="27">
        <v>1.3999999999999999E-4</v>
      </c>
      <c r="H276" s="27">
        <v>4.6E-5</v>
      </c>
      <c r="I276" s="117">
        <f>1.3*10^-5</f>
        <v>1.3000000000000001E-5</v>
      </c>
      <c r="J276" s="25"/>
      <c r="K276" s="25"/>
      <c r="L276" s="25"/>
      <c r="M276" s="25"/>
      <c r="N276" s="25"/>
      <c r="O276" s="25"/>
      <c r="Q276" s="25"/>
      <c r="R276" s="25"/>
      <c r="S276" s="25"/>
    </row>
    <row r="277" spans="1:20" x14ac:dyDescent="0.25">
      <c r="A277" s="2" t="s">
        <v>99</v>
      </c>
      <c r="B277" s="24"/>
      <c r="C277" s="29"/>
      <c r="D277" s="2" t="s">
        <v>100</v>
      </c>
      <c r="E277" s="29"/>
      <c r="F277" s="2" t="s">
        <v>101</v>
      </c>
      <c r="G277" s="27">
        <f>G275*(1-0.99)</f>
        <v>3.0000000000000028E-5</v>
      </c>
      <c r="H277" s="27">
        <f>H275*(1-0.99)</f>
        <v>1.100000000000001E-5</v>
      </c>
      <c r="I277" s="117">
        <f>I275*(1-0.99)</f>
        <v>3.2551020408163294E-6</v>
      </c>
      <c r="J277" s="25">
        <f>C275*(E275*G275+E276*G276+E277*G277)/2000</f>
        <v>0</v>
      </c>
      <c r="K277" s="25">
        <f>C275*(E275*H275+E276*H276+E277*H277)/2000</f>
        <v>0</v>
      </c>
      <c r="L277" s="25">
        <f>C275*(E275*I275+E276*I276+E277*I277)/2000</f>
        <v>0</v>
      </c>
      <c r="M277" s="25">
        <f>C276*(E275*G275+E276*G276+E277*G277)</f>
        <v>0</v>
      </c>
      <c r="N277" s="25">
        <f>C276*(E275*H275+E276*H276+E277*H277)</f>
        <v>0</v>
      </c>
      <c r="O277" s="25">
        <f>$C276*($E275*I275+$E276*I276+$E277*I277)</f>
        <v>0</v>
      </c>
      <c r="P277" s="25">
        <f>C276*8760*G275/2000*(E275+E276+E277)</f>
        <v>0</v>
      </c>
      <c r="Q277" s="25">
        <f>C276*8760*H275/2000*(E275+E276+E277)</f>
        <v>0</v>
      </c>
      <c r="R277" s="25">
        <f>$C276*8760*I275/2000*($E275+$E276+$E277)</f>
        <v>0</v>
      </c>
      <c r="S277" s="25" t="str">
        <f>IF($B277=" "," ",IF($B277=4,Q277,"0"))</f>
        <v xml:space="preserve"> </v>
      </c>
      <c r="T277" s="25" t="str">
        <f>IF($B277=" "," ",IF($B277=4,R277,"0"))</f>
        <v xml:space="preserve"> </v>
      </c>
    </row>
    <row r="278" spans="1:20" x14ac:dyDescent="0.25">
      <c r="B278" s="1"/>
      <c r="C278" s="1"/>
      <c r="E278" s="1"/>
      <c r="G278" s="27"/>
      <c r="H278" s="27"/>
      <c r="I278" s="27"/>
      <c r="J278" s="25"/>
      <c r="K278" s="25"/>
      <c r="L278" s="25"/>
      <c r="M278" s="25"/>
      <c r="N278" s="25"/>
      <c r="O278" s="25"/>
      <c r="Q278" s="25"/>
      <c r="R278" s="25"/>
      <c r="S278" s="25"/>
    </row>
    <row r="279" spans="1:20" x14ac:dyDescent="0.25">
      <c r="A279" s="2" t="s">
        <v>40</v>
      </c>
      <c r="B279" s="1"/>
      <c r="C279" s="23"/>
      <c r="D279" s="2" t="s">
        <v>33</v>
      </c>
      <c r="E279" s="24"/>
      <c r="F279" s="2" t="s">
        <v>34</v>
      </c>
      <c r="G279" s="27"/>
      <c r="H279" s="27"/>
      <c r="I279" s="27"/>
      <c r="J279" s="25"/>
      <c r="K279" s="25"/>
      <c r="L279" s="25"/>
      <c r="M279" s="25"/>
      <c r="N279" s="25"/>
      <c r="O279" s="25"/>
      <c r="Q279" s="25"/>
      <c r="R279" s="25"/>
      <c r="S279" s="25"/>
    </row>
    <row r="280" spans="1:20" x14ac:dyDescent="0.25">
      <c r="A280" s="2" t="s">
        <v>35</v>
      </c>
      <c r="B280" s="24"/>
      <c r="C280" s="24"/>
      <c r="D280" s="2" t="s">
        <v>36</v>
      </c>
      <c r="E280" s="23"/>
      <c r="F280" s="2" t="s">
        <v>37</v>
      </c>
      <c r="G280" s="27">
        <v>3.0000000000000001E-3</v>
      </c>
      <c r="H280" s="27">
        <v>1.1000000000000001E-3</v>
      </c>
      <c r="I280" s="117">
        <f>(H280*2.9)/9.8</f>
        <v>3.2551020408163266E-4</v>
      </c>
      <c r="J280" s="25"/>
      <c r="K280" s="25"/>
      <c r="L280" s="25"/>
      <c r="M280" s="25"/>
      <c r="N280" s="25"/>
      <c r="O280" s="25"/>
      <c r="Q280" s="25"/>
      <c r="R280" s="25"/>
      <c r="S280" s="25"/>
    </row>
    <row r="281" spans="1:20" x14ac:dyDescent="0.25">
      <c r="A281" s="2" t="s">
        <v>38</v>
      </c>
      <c r="B281" s="24"/>
      <c r="C281" s="24"/>
      <c r="D281" s="2" t="s">
        <v>97</v>
      </c>
      <c r="E281" s="28"/>
      <c r="F281" s="2" t="s">
        <v>98</v>
      </c>
      <c r="G281" s="27">
        <v>1.3999999999999999E-4</v>
      </c>
      <c r="H281" s="27">
        <v>4.6E-5</v>
      </c>
      <c r="I281" s="117">
        <f>1.3*10^-5</f>
        <v>1.3000000000000001E-5</v>
      </c>
      <c r="J281" s="25"/>
      <c r="K281" s="25"/>
      <c r="L281" s="25"/>
      <c r="M281" s="25"/>
      <c r="N281" s="25"/>
      <c r="O281" s="25"/>
      <c r="Q281" s="25"/>
      <c r="R281" s="25"/>
      <c r="S281" s="25"/>
    </row>
    <row r="282" spans="1:20" x14ac:dyDescent="0.25">
      <c r="A282" s="2" t="s">
        <v>99</v>
      </c>
      <c r="B282" s="24"/>
      <c r="C282" s="29"/>
      <c r="D282" s="2" t="s">
        <v>100</v>
      </c>
      <c r="E282" s="29"/>
      <c r="F282" s="2" t="s">
        <v>101</v>
      </c>
      <c r="G282" s="27">
        <f>G280*(1-0.99)</f>
        <v>3.0000000000000028E-5</v>
      </c>
      <c r="H282" s="27">
        <f>H280*(1-0.99)</f>
        <v>1.100000000000001E-5</v>
      </c>
      <c r="I282" s="117">
        <f>I280*(1-0.99)</f>
        <v>3.2551020408163294E-6</v>
      </c>
      <c r="J282" s="25">
        <f>C280*(E280*G280+E281*G281+E282*G282)/2000</f>
        <v>0</v>
      </c>
      <c r="K282" s="25">
        <f>C280*(E280*H280+E281*H281+E282*H282)/2000</f>
        <v>0</v>
      </c>
      <c r="L282" s="25">
        <f>C280*(E280*I280+E281*I281+E282*I282)/2000</f>
        <v>0</v>
      </c>
      <c r="M282" s="25">
        <f>C281*(E280*G280+E281*G281+E282*G282)</f>
        <v>0</v>
      </c>
      <c r="N282" s="25">
        <f>C281*(E280*H280+E281*H281+E282*H282)</f>
        <v>0</v>
      </c>
      <c r="O282" s="25">
        <f>$C281*($E280*I280+$E281*I281+$E282*I282)</f>
        <v>0</v>
      </c>
      <c r="P282" s="25">
        <f>C281*8760*G280/2000*(E280+E281+E282)</f>
        <v>0</v>
      </c>
      <c r="Q282" s="25">
        <f>C281*8760*H280/2000*(E280+E281+E282)</f>
        <v>0</v>
      </c>
      <c r="R282" s="25">
        <f>$C281*8760*I280/2000*($E280+$E281+$E282)</f>
        <v>0</v>
      </c>
      <c r="S282" s="25" t="str">
        <f>IF($B282=" "," ",IF($B282=4,Q282,"0"))</f>
        <v xml:space="preserve"> </v>
      </c>
      <c r="T282" s="25" t="str">
        <f>IF($B282=" "," ",IF($B282=4,R282,"0"))</f>
        <v xml:space="preserve"> </v>
      </c>
    </row>
    <row r="283" spans="1:20" x14ac:dyDescent="0.25">
      <c r="A283" s="2"/>
      <c r="B283" s="51"/>
      <c r="C283" s="51"/>
      <c r="E283" s="51"/>
      <c r="F283" s="2"/>
      <c r="G283" s="27"/>
      <c r="H283" s="27"/>
      <c r="I283" s="27"/>
      <c r="J283" s="25"/>
      <c r="K283" s="25"/>
      <c r="L283" s="25"/>
      <c r="M283" s="25"/>
      <c r="N283" s="25"/>
      <c r="O283" s="25"/>
      <c r="P283" s="25"/>
      <c r="Q283" s="25"/>
      <c r="R283" s="25"/>
      <c r="S283" s="25"/>
    </row>
    <row r="284" spans="1:20" x14ac:dyDescent="0.25">
      <c r="A284" s="2" t="s">
        <v>40</v>
      </c>
      <c r="B284" s="1"/>
      <c r="C284" s="23"/>
      <c r="D284" s="2" t="s">
        <v>33</v>
      </c>
      <c r="E284" s="24"/>
      <c r="F284" s="2" t="s">
        <v>34</v>
      </c>
      <c r="G284" s="27"/>
      <c r="H284" s="27"/>
      <c r="I284" s="27"/>
      <c r="J284" s="25"/>
      <c r="K284" s="25"/>
      <c r="L284" s="25"/>
      <c r="M284" s="25"/>
      <c r="N284" s="25"/>
      <c r="O284" s="25"/>
      <c r="Q284" s="25"/>
      <c r="R284" s="25"/>
      <c r="S284" s="25"/>
    </row>
    <row r="285" spans="1:20" x14ac:dyDescent="0.25">
      <c r="A285" s="2" t="s">
        <v>35</v>
      </c>
      <c r="B285" s="24"/>
      <c r="C285" s="24"/>
      <c r="D285" s="2" t="s">
        <v>36</v>
      </c>
      <c r="E285" s="23"/>
      <c r="F285" s="2" t="s">
        <v>37</v>
      </c>
      <c r="G285" s="27">
        <v>3.0000000000000001E-3</v>
      </c>
      <c r="H285" s="27">
        <v>1.1000000000000001E-3</v>
      </c>
      <c r="I285" s="117">
        <f>(H285*2.9)/9.8</f>
        <v>3.2551020408163266E-4</v>
      </c>
      <c r="J285" s="25"/>
      <c r="K285" s="25"/>
      <c r="L285" s="25"/>
      <c r="M285" s="25"/>
      <c r="N285" s="25"/>
      <c r="O285" s="25"/>
      <c r="Q285" s="25"/>
      <c r="R285" s="25"/>
      <c r="S285" s="25"/>
    </row>
    <row r="286" spans="1:20" x14ac:dyDescent="0.25">
      <c r="A286" s="2" t="s">
        <v>38</v>
      </c>
      <c r="B286" s="24"/>
      <c r="C286" s="24"/>
      <c r="D286" s="2" t="s">
        <v>97</v>
      </c>
      <c r="E286" s="28"/>
      <c r="F286" s="2" t="s">
        <v>98</v>
      </c>
      <c r="G286" s="27">
        <v>1.3999999999999999E-4</v>
      </c>
      <c r="H286" s="27">
        <v>4.6E-5</v>
      </c>
      <c r="I286" s="117">
        <f>1.3*10^-5</f>
        <v>1.3000000000000001E-5</v>
      </c>
      <c r="J286" s="25"/>
      <c r="K286" s="25"/>
      <c r="L286" s="25"/>
      <c r="M286" s="25"/>
      <c r="N286" s="25"/>
      <c r="O286" s="25"/>
      <c r="Q286" s="25"/>
      <c r="R286" s="25"/>
      <c r="S286" s="25"/>
    </row>
    <row r="287" spans="1:20" x14ac:dyDescent="0.25">
      <c r="A287" s="2" t="s">
        <v>99</v>
      </c>
      <c r="B287" s="24"/>
      <c r="C287" s="29"/>
      <c r="D287" s="2" t="s">
        <v>100</v>
      </c>
      <c r="E287" s="29"/>
      <c r="F287" s="2" t="s">
        <v>101</v>
      </c>
      <c r="G287" s="27">
        <f>G285*(1-0.99)</f>
        <v>3.0000000000000028E-5</v>
      </c>
      <c r="H287" s="27">
        <f>H285*(1-0.99)</f>
        <v>1.100000000000001E-5</v>
      </c>
      <c r="I287" s="117">
        <f>I285*(1-0.99)</f>
        <v>3.2551020408163294E-6</v>
      </c>
      <c r="J287" s="25">
        <f>C285*(E285*G285+E286*G286+E287*G287)/2000</f>
        <v>0</v>
      </c>
      <c r="K287" s="25">
        <f>C285*(E285*H285+E286*H286+E287*H287)/2000</f>
        <v>0</v>
      </c>
      <c r="L287" s="25">
        <f>C285*(E285*I285+E286*I286+E287*I287)/2000</f>
        <v>0</v>
      </c>
      <c r="M287" s="25">
        <f>C286*(E285*G285+E286*G286+E287*G287)</f>
        <v>0</v>
      </c>
      <c r="N287" s="25">
        <f>C286*(E285*H285+E286*H286+E287*H287)</f>
        <v>0</v>
      </c>
      <c r="O287" s="25">
        <f>$C286*($E285*I285+$E286*I286+$E287*I287)</f>
        <v>0</v>
      </c>
      <c r="P287" s="25">
        <f>C286*8760*G285/2000*(E285+E286+E287)</f>
        <v>0</v>
      </c>
      <c r="Q287" s="25">
        <f>C286*8760*H285/2000*(E285+E286+E287)</f>
        <v>0</v>
      </c>
      <c r="R287" s="25">
        <f>$C286*8760*I285/2000*($E285+$E286+$E287)</f>
        <v>0</v>
      </c>
      <c r="S287" s="25" t="str">
        <f>IF($B287=" "," ",IF($B287=4,Q287,"0"))</f>
        <v xml:space="preserve"> </v>
      </c>
      <c r="T287" s="25" t="str">
        <f>IF($B287=" "," ",IF($B287=4,R287,"0"))</f>
        <v xml:space="preserve"> </v>
      </c>
    </row>
    <row r="288" spans="1:20" x14ac:dyDescent="0.25">
      <c r="B288" s="1"/>
      <c r="C288" s="1"/>
      <c r="E288" s="1"/>
      <c r="Q288" s="25"/>
      <c r="R288" s="25"/>
    </row>
    <row r="289" spans="1:20" x14ac:dyDescent="0.25">
      <c r="A289" s="2" t="s">
        <v>40</v>
      </c>
      <c r="B289" s="1"/>
      <c r="C289" s="23"/>
      <c r="D289" s="2" t="s">
        <v>33</v>
      </c>
      <c r="E289" s="24"/>
      <c r="F289" s="2" t="s">
        <v>34</v>
      </c>
      <c r="G289" s="27"/>
      <c r="H289" s="27"/>
      <c r="I289" s="27"/>
      <c r="J289" s="25"/>
      <c r="K289" s="25"/>
      <c r="L289" s="25"/>
      <c r="M289" s="25"/>
      <c r="N289" s="25"/>
      <c r="O289" s="25"/>
      <c r="S289" s="25"/>
    </row>
    <row r="290" spans="1:20" x14ac:dyDescent="0.25">
      <c r="A290" s="2" t="s">
        <v>35</v>
      </c>
      <c r="B290" s="24"/>
      <c r="C290" s="24"/>
      <c r="D290" s="2" t="s">
        <v>36</v>
      </c>
      <c r="E290" s="23"/>
      <c r="F290" s="2" t="s">
        <v>37</v>
      </c>
      <c r="G290" s="27">
        <v>3.0000000000000001E-3</v>
      </c>
      <c r="H290" s="27">
        <v>1.1000000000000001E-3</v>
      </c>
      <c r="I290" s="117">
        <f>(H290*2.9)/9.8</f>
        <v>3.2551020408163266E-4</v>
      </c>
      <c r="J290" s="25"/>
      <c r="K290" s="25"/>
      <c r="L290" s="25"/>
      <c r="M290" s="25"/>
      <c r="N290" s="25"/>
      <c r="O290" s="25"/>
      <c r="S290" s="25"/>
    </row>
    <row r="291" spans="1:20" x14ac:dyDescent="0.25">
      <c r="A291" s="2" t="s">
        <v>38</v>
      </c>
      <c r="B291" s="24"/>
      <c r="C291" s="24"/>
      <c r="D291" s="2" t="s">
        <v>97</v>
      </c>
      <c r="E291" s="28"/>
      <c r="F291" s="2" t="s">
        <v>98</v>
      </c>
      <c r="G291" s="27">
        <v>1.3999999999999999E-4</v>
      </c>
      <c r="H291" s="27">
        <v>4.6E-5</v>
      </c>
      <c r="I291" s="117">
        <f>1.3*10^-5</f>
        <v>1.3000000000000001E-5</v>
      </c>
      <c r="J291" s="25"/>
      <c r="K291" s="25"/>
      <c r="L291" s="25"/>
      <c r="M291" s="25"/>
      <c r="N291" s="25"/>
      <c r="O291" s="25"/>
      <c r="Q291" s="25"/>
      <c r="R291" s="25"/>
      <c r="S291" s="25"/>
    </row>
    <row r="292" spans="1:20" x14ac:dyDescent="0.25">
      <c r="A292" s="2" t="s">
        <v>99</v>
      </c>
      <c r="B292" s="24"/>
      <c r="C292" s="29"/>
      <c r="D292" s="2" t="s">
        <v>100</v>
      </c>
      <c r="E292" s="29"/>
      <c r="F292" s="2" t="s">
        <v>101</v>
      </c>
      <c r="G292" s="27">
        <f>G290*(1-0.99)</f>
        <v>3.0000000000000028E-5</v>
      </c>
      <c r="H292" s="27">
        <f>H290*(1-0.99)</f>
        <v>1.100000000000001E-5</v>
      </c>
      <c r="I292" s="117">
        <f>I290*(1-0.99)</f>
        <v>3.2551020408163294E-6</v>
      </c>
      <c r="J292" s="25">
        <f>C290*(E290*G290+E291*G291+E292*G292)/2000</f>
        <v>0</v>
      </c>
      <c r="K292" s="25">
        <f>C290*(E290*H290+E291*H291+E292*H292)/2000</f>
        <v>0</v>
      </c>
      <c r="L292" s="25">
        <f>C290*(E290*I290+E291*I291+E292*I292)/2000</f>
        <v>0</v>
      </c>
      <c r="M292" s="25">
        <f>C291*(E290*G290+E291*G291+E292*G292)</f>
        <v>0</v>
      </c>
      <c r="N292" s="25">
        <f>C291*(E290*H290+E291*H291+E292*H292)</f>
        <v>0</v>
      </c>
      <c r="O292" s="25">
        <f>$C291*($E290*I290+$E291*I291+$E292*I292)</f>
        <v>0</v>
      </c>
      <c r="P292" s="25">
        <f>C291*8760*G290/2000*(E290+E291+E292)</f>
        <v>0</v>
      </c>
      <c r="Q292" s="25">
        <f>C291*8760*H290/2000*(E290+E291+E292)</f>
        <v>0</v>
      </c>
      <c r="R292" s="25">
        <f>$C291*8760*I290/2000*($E290+$E291+$E292)</f>
        <v>0</v>
      </c>
      <c r="S292" s="25" t="str">
        <f>IF($B292=" "," ",IF($B292=4,Q292,"0"))</f>
        <v xml:space="preserve"> </v>
      </c>
      <c r="T292" s="25" t="str">
        <f>IF($B292=" "," ",IF($B292=4,R292,"0"))</f>
        <v xml:space="preserve"> </v>
      </c>
    </row>
    <row r="293" spans="1:20" x14ac:dyDescent="0.25">
      <c r="B293" s="1"/>
      <c r="C293" s="1"/>
      <c r="E293" s="1"/>
      <c r="G293" s="27"/>
      <c r="H293" s="27"/>
      <c r="I293" s="27"/>
      <c r="J293" s="25"/>
      <c r="K293" s="25"/>
      <c r="L293" s="25"/>
      <c r="M293" s="25"/>
      <c r="N293" s="25"/>
      <c r="O293" s="25"/>
      <c r="Q293" s="25"/>
      <c r="R293" s="25"/>
      <c r="S293" s="25"/>
    </row>
    <row r="294" spans="1:20" x14ac:dyDescent="0.25">
      <c r="A294" s="2" t="s">
        <v>40</v>
      </c>
      <c r="B294" s="1"/>
      <c r="C294" s="23"/>
      <c r="D294" s="2" t="s">
        <v>33</v>
      </c>
      <c r="E294" s="24"/>
      <c r="F294" s="2" t="s">
        <v>34</v>
      </c>
      <c r="G294" s="27"/>
      <c r="H294" s="27"/>
      <c r="I294" s="27"/>
      <c r="J294" s="25"/>
      <c r="K294" s="25"/>
      <c r="L294" s="25"/>
      <c r="M294" s="25"/>
      <c r="N294" s="25"/>
      <c r="O294" s="25"/>
      <c r="Q294" s="25"/>
      <c r="R294" s="25"/>
      <c r="S294" s="25"/>
    </row>
    <row r="295" spans="1:20" x14ac:dyDescent="0.25">
      <c r="A295" s="2" t="s">
        <v>35</v>
      </c>
      <c r="B295" s="24"/>
      <c r="C295" s="24"/>
      <c r="D295" s="2" t="s">
        <v>36</v>
      </c>
      <c r="E295" s="23"/>
      <c r="F295" s="2" t="s">
        <v>37</v>
      </c>
      <c r="G295" s="27">
        <v>3.0000000000000001E-3</v>
      </c>
      <c r="H295" s="27">
        <v>1.1000000000000001E-3</v>
      </c>
      <c r="I295" s="117">
        <f>(H295*2.9)/9.8</f>
        <v>3.2551020408163266E-4</v>
      </c>
      <c r="J295" s="25"/>
      <c r="K295" s="25"/>
      <c r="L295" s="25"/>
      <c r="M295" s="25"/>
      <c r="N295" s="25"/>
      <c r="O295" s="25"/>
      <c r="Q295" s="25"/>
      <c r="R295" s="25"/>
      <c r="S295" s="25"/>
    </row>
    <row r="296" spans="1:20" x14ac:dyDescent="0.25">
      <c r="A296" s="2" t="s">
        <v>38</v>
      </c>
      <c r="B296" s="24"/>
      <c r="C296" s="24"/>
      <c r="D296" s="2" t="s">
        <v>97</v>
      </c>
      <c r="E296" s="28"/>
      <c r="F296" s="2" t="s">
        <v>98</v>
      </c>
      <c r="G296" s="27">
        <v>1.3999999999999999E-4</v>
      </c>
      <c r="H296" s="27">
        <v>4.6E-5</v>
      </c>
      <c r="I296" s="117">
        <f>1.3*10^-5</f>
        <v>1.3000000000000001E-5</v>
      </c>
      <c r="J296" s="25"/>
      <c r="K296" s="25"/>
      <c r="L296" s="25"/>
      <c r="M296" s="25"/>
      <c r="N296" s="25"/>
      <c r="O296" s="25"/>
      <c r="Q296" s="25"/>
      <c r="R296" s="25"/>
      <c r="S296" s="25"/>
    </row>
    <row r="297" spans="1:20" x14ac:dyDescent="0.25">
      <c r="A297" s="2" t="s">
        <v>99</v>
      </c>
      <c r="B297" s="24"/>
      <c r="C297" s="29"/>
      <c r="D297" s="2" t="s">
        <v>100</v>
      </c>
      <c r="E297" s="29"/>
      <c r="F297" s="2" t="s">
        <v>101</v>
      </c>
      <c r="G297" s="27">
        <f>G295*(1-0.99)</f>
        <v>3.0000000000000028E-5</v>
      </c>
      <c r="H297" s="27">
        <f>H295*(1-0.99)</f>
        <v>1.100000000000001E-5</v>
      </c>
      <c r="I297" s="117">
        <f>I295*(1-0.99)</f>
        <v>3.2551020408163294E-6</v>
      </c>
      <c r="J297" s="25">
        <f>C295*(E295*G295+E296*G296+E297*G297)/2000</f>
        <v>0</v>
      </c>
      <c r="K297" s="25">
        <f>C295*(E295*H295+E296*H296+E297*H297)/2000</f>
        <v>0</v>
      </c>
      <c r="L297" s="25">
        <f>C295*(E295*I295+E296*I296+E297*I297)/2000</f>
        <v>0</v>
      </c>
      <c r="M297" s="25">
        <f>C296*(E295*G295+E296*G296+E297*G297)</f>
        <v>0</v>
      </c>
      <c r="N297" s="25">
        <f>C296*(E295*H295+E296*H296+E297*H297)</f>
        <v>0</v>
      </c>
      <c r="O297" s="25">
        <f>$C296*($E295*I295+$E296*I296+$E297*I297)</f>
        <v>0</v>
      </c>
      <c r="P297" s="25">
        <f>C296*8760*G295/2000*(E295+E296+E297)</f>
        <v>0</v>
      </c>
      <c r="Q297" s="25">
        <f>C296*8760*H295/2000*(E295+E296+E297)</f>
        <v>0</v>
      </c>
      <c r="R297" s="25">
        <f>$C296*8760*I295/2000*($E295+$E296+$E297)</f>
        <v>0</v>
      </c>
      <c r="S297" s="25" t="str">
        <f>IF($B297=" "," ",IF($B297=4,Q297,"0"))</f>
        <v xml:space="preserve"> </v>
      </c>
      <c r="T297" s="25" t="str">
        <f>IF($B297=" "," ",IF($B297=4,R297,"0"))</f>
        <v xml:space="preserve"> </v>
      </c>
    </row>
    <row r="298" spans="1:20" x14ac:dyDescent="0.25">
      <c r="B298" s="1"/>
      <c r="C298" s="1"/>
      <c r="E298" s="1"/>
      <c r="G298" s="27"/>
      <c r="H298" s="27"/>
      <c r="I298" s="27"/>
      <c r="J298" s="25"/>
      <c r="K298" s="25"/>
      <c r="L298" s="25"/>
      <c r="M298" s="25"/>
      <c r="N298" s="25"/>
      <c r="O298" s="25"/>
      <c r="Q298" s="25"/>
      <c r="R298" s="25"/>
      <c r="S298" s="25"/>
    </row>
    <row r="299" spans="1:20" x14ac:dyDescent="0.25">
      <c r="A299" s="2" t="s">
        <v>40</v>
      </c>
      <c r="B299" s="1"/>
      <c r="C299" s="23"/>
      <c r="D299" s="2" t="s">
        <v>33</v>
      </c>
      <c r="E299" s="24"/>
      <c r="F299" s="2" t="s">
        <v>34</v>
      </c>
      <c r="G299" s="27"/>
      <c r="H299" s="27"/>
      <c r="I299" s="27"/>
      <c r="J299" s="25"/>
      <c r="K299" s="25"/>
      <c r="L299" s="25"/>
      <c r="M299" s="25"/>
      <c r="N299" s="25"/>
      <c r="O299" s="25"/>
      <c r="Q299" s="25"/>
      <c r="R299" s="25"/>
      <c r="S299" s="25"/>
    </row>
    <row r="300" spans="1:20" x14ac:dyDescent="0.25">
      <c r="A300" s="2" t="s">
        <v>35</v>
      </c>
      <c r="B300" s="24"/>
      <c r="C300" s="24"/>
      <c r="D300" s="2" t="s">
        <v>36</v>
      </c>
      <c r="E300" s="23"/>
      <c r="F300" s="2" t="s">
        <v>37</v>
      </c>
      <c r="G300" s="27">
        <v>3.0000000000000001E-3</v>
      </c>
      <c r="H300" s="27">
        <v>1.1000000000000001E-3</v>
      </c>
      <c r="I300" s="117">
        <f>(H300*2.9)/9.8</f>
        <v>3.2551020408163266E-4</v>
      </c>
      <c r="J300" s="25"/>
      <c r="K300" s="25"/>
      <c r="L300" s="25"/>
      <c r="M300" s="25"/>
      <c r="N300" s="25"/>
      <c r="O300" s="25"/>
      <c r="Q300" s="25"/>
      <c r="R300" s="25"/>
      <c r="S300" s="25"/>
    </row>
    <row r="301" spans="1:20" x14ac:dyDescent="0.25">
      <c r="A301" s="2" t="s">
        <v>38</v>
      </c>
      <c r="B301" s="24"/>
      <c r="C301" s="24"/>
      <c r="D301" s="2" t="s">
        <v>97</v>
      </c>
      <c r="E301" s="28"/>
      <c r="F301" s="2" t="s">
        <v>98</v>
      </c>
      <c r="G301" s="27">
        <v>1.3999999999999999E-4</v>
      </c>
      <c r="H301" s="27">
        <v>4.6E-5</v>
      </c>
      <c r="I301" s="117">
        <f>1.3*10^-5</f>
        <v>1.3000000000000001E-5</v>
      </c>
      <c r="J301" s="25"/>
      <c r="K301" s="25"/>
      <c r="L301" s="25"/>
      <c r="M301" s="25"/>
      <c r="N301" s="25"/>
      <c r="O301" s="25"/>
      <c r="Q301" s="25"/>
      <c r="R301" s="25"/>
      <c r="S301" s="25"/>
    </row>
    <row r="302" spans="1:20" x14ac:dyDescent="0.25">
      <c r="A302" s="2" t="s">
        <v>99</v>
      </c>
      <c r="B302" s="24"/>
      <c r="C302" s="29"/>
      <c r="D302" s="2" t="s">
        <v>100</v>
      </c>
      <c r="E302" s="29"/>
      <c r="F302" s="2" t="s">
        <v>101</v>
      </c>
      <c r="G302" s="27">
        <f>G300*(1-0.99)</f>
        <v>3.0000000000000028E-5</v>
      </c>
      <c r="H302" s="27">
        <f>H300*(1-0.99)</f>
        <v>1.100000000000001E-5</v>
      </c>
      <c r="I302" s="117">
        <f>I300*(1-0.99)</f>
        <v>3.2551020408163294E-6</v>
      </c>
      <c r="J302" s="25">
        <f>C300*(E300*G300+E301*G301+E302*G302)/2000</f>
        <v>0</v>
      </c>
      <c r="K302" s="25">
        <f>C300*(E300*H300+E301*H301+E302*H302)/2000</f>
        <v>0</v>
      </c>
      <c r="L302" s="25">
        <f>C300*(E300*I300+E301*I301+E302*I302)/2000</f>
        <v>0</v>
      </c>
      <c r="M302" s="25">
        <f>C301*(E300*G300+E301*G301+E302*G302)</f>
        <v>0</v>
      </c>
      <c r="N302" s="25">
        <f>C301*(E300*H300+E301*H301+E302*H302)</f>
        <v>0</v>
      </c>
      <c r="O302" s="25">
        <f>$C301*($E300*I300+$E301*I301+$E302*I302)</f>
        <v>0</v>
      </c>
      <c r="P302" s="25">
        <f>C301*8760*G300/2000*(E300+E301+E302)</f>
        <v>0</v>
      </c>
      <c r="Q302" s="25">
        <f>C301*8760*H300/2000*(E300+E301+E302)</f>
        <v>0</v>
      </c>
      <c r="R302" s="25">
        <f>$C301*8760*I300/2000*($E300+$E301+$E302)</f>
        <v>0</v>
      </c>
      <c r="S302" s="25" t="str">
        <f>IF($B302=" "," ",IF($B302=4,Q302,"0"))</f>
        <v xml:space="preserve"> </v>
      </c>
      <c r="T302" s="25" t="str">
        <f>IF($B302=" "," ",IF($B302=4,R302,"0"))</f>
        <v xml:space="preserve"> </v>
      </c>
    </row>
    <row r="303" spans="1:20" x14ac:dyDescent="0.25">
      <c r="B303" s="1"/>
      <c r="C303" s="1"/>
      <c r="E303" s="1"/>
      <c r="G303" s="27"/>
      <c r="H303" s="27"/>
      <c r="I303" s="27"/>
      <c r="J303" s="25"/>
      <c r="K303" s="25"/>
      <c r="L303" s="25"/>
      <c r="M303" s="25"/>
      <c r="N303" s="25"/>
      <c r="O303" s="25"/>
      <c r="Q303" s="25"/>
      <c r="R303" s="25"/>
      <c r="S303" s="25"/>
    </row>
    <row r="304" spans="1:20" x14ac:dyDescent="0.25">
      <c r="A304" s="2" t="s">
        <v>40</v>
      </c>
      <c r="B304" s="1"/>
      <c r="C304" s="23"/>
      <c r="D304" s="2" t="s">
        <v>33</v>
      </c>
      <c r="E304" s="24"/>
      <c r="F304" s="2" t="s">
        <v>34</v>
      </c>
      <c r="G304" s="27"/>
      <c r="H304" s="27"/>
      <c r="I304" s="27"/>
      <c r="J304" s="25"/>
      <c r="K304" s="25"/>
      <c r="L304" s="25"/>
      <c r="M304" s="25"/>
      <c r="N304" s="25"/>
      <c r="O304" s="25"/>
      <c r="Q304" s="25"/>
      <c r="R304" s="25"/>
      <c r="S304" s="25"/>
    </row>
    <row r="305" spans="1:20" x14ac:dyDescent="0.25">
      <c r="A305" s="2" t="s">
        <v>35</v>
      </c>
      <c r="B305" s="24"/>
      <c r="C305" s="24"/>
      <c r="D305" s="2" t="s">
        <v>36</v>
      </c>
      <c r="E305" s="23"/>
      <c r="F305" s="2" t="s">
        <v>37</v>
      </c>
      <c r="G305" s="27">
        <v>3.0000000000000001E-3</v>
      </c>
      <c r="H305" s="27">
        <v>1.1000000000000001E-3</v>
      </c>
      <c r="I305" s="117">
        <f>(H305*2.9)/9.8</f>
        <v>3.2551020408163266E-4</v>
      </c>
      <c r="J305" s="25"/>
      <c r="K305" s="25"/>
      <c r="L305" s="25"/>
      <c r="M305" s="25"/>
      <c r="N305" s="25"/>
      <c r="O305" s="25"/>
      <c r="Q305" s="25"/>
      <c r="R305" s="25"/>
      <c r="S305" s="25"/>
    </row>
    <row r="306" spans="1:20" x14ac:dyDescent="0.25">
      <c r="A306" s="2" t="s">
        <v>38</v>
      </c>
      <c r="B306" s="24"/>
      <c r="C306" s="24"/>
      <c r="D306" s="2" t="s">
        <v>97</v>
      </c>
      <c r="E306" s="28"/>
      <c r="F306" s="2" t="s">
        <v>98</v>
      </c>
      <c r="G306" s="27">
        <v>1.3999999999999999E-4</v>
      </c>
      <c r="H306" s="27">
        <v>4.6E-5</v>
      </c>
      <c r="I306" s="117">
        <f>1.3*10^-5</f>
        <v>1.3000000000000001E-5</v>
      </c>
      <c r="J306" s="25"/>
      <c r="K306" s="25"/>
      <c r="L306" s="25"/>
      <c r="M306" s="25"/>
      <c r="N306" s="25"/>
      <c r="O306" s="25"/>
      <c r="Q306" s="25"/>
      <c r="R306" s="25"/>
      <c r="S306" s="25"/>
    </row>
    <row r="307" spans="1:20" x14ac:dyDescent="0.25">
      <c r="A307" s="2" t="s">
        <v>99</v>
      </c>
      <c r="B307" s="24"/>
      <c r="C307" s="29"/>
      <c r="D307" s="2" t="s">
        <v>100</v>
      </c>
      <c r="E307" s="29"/>
      <c r="F307" s="2" t="s">
        <v>101</v>
      </c>
      <c r="G307" s="27">
        <f>G305*(1-0.99)</f>
        <v>3.0000000000000028E-5</v>
      </c>
      <c r="H307" s="27">
        <f>H305*(1-0.99)</f>
        <v>1.100000000000001E-5</v>
      </c>
      <c r="I307" s="117">
        <f>I305*(1-0.99)</f>
        <v>3.2551020408163294E-6</v>
      </c>
      <c r="J307" s="25">
        <f>C305*(E305*G305+E306*G306+E307*G307)/2000</f>
        <v>0</v>
      </c>
      <c r="K307" s="25">
        <f>C305*(E305*H305+E306*H306+E307*H307)/2000</f>
        <v>0</v>
      </c>
      <c r="L307" s="25">
        <f>C305*(E305*I305+E306*I306+E307*I307)/2000</f>
        <v>0</v>
      </c>
      <c r="M307" s="25">
        <f>C306*(E305*G305+E306*G306+E307*G307)</f>
        <v>0</v>
      </c>
      <c r="N307" s="25">
        <f>C306*(E305*H305+E306*H306+E307*H307)</f>
        <v>0</v>
      </c>
      <c r="O307" s="25">
        <f>$C306*($E305*I305+$E306*I306+$E307*I307)</f>
        <v>0</v>
      </c>
      <c r="P307" s="25">
        <f>C306*8760*G305/2000*(E305+E306+E307)</f>
        <v>0</v>
      </c>
      <c r="Q307" s="25">
        <f>C306*8760*H305/2000*(E305+E306+E307)</f>
        <v>0</v>
      </c>
      <c r="R307" s="25">
        <f>$C306*8760*I305/2000*($E305+$E306+$E307)</f>
        <v>0</v>
      </c>
      <c r="S307" s="25" t="str">
        <f>IF($B307=" "," ",IF($B307=4,Q307,"0"))</f>
        <v xml:space="preserve"> </v>
      </c>
      <c r="T307" s="25" t="str">
        <f>IF($B307=" "," ",IF($B307=4,R307,"0"))</f>
        <v xml:space="preserve"> </v>
      </c>
    </row>
    <row r="308" spans="1:20" x14ac:dyDescent="0.25">
      <c r="B308" s="1"/>
      <c r="C308" s="1"/>
      <c r="D308" s="2"/>
      <c r="E308" s="1"/>
      <c r="G308" s="27"/>
      <c r="H308" s="27"/>
      <c r="I308" s="27"/>
      <c r="J308" s="25"/>
      <c r="K308" s="25"/>
      <c r="L308" s="25"/>
      <c r="M308" s="25"/>
      <c r="N308" s="25"/>
      <c r="O308" s="25"/>
      <c r="Q308" s="25"/>
      <c r="R308" s="25"/>
      <c r="S308" s="25"/>
    </row>
    <row r="309" spans="1:20" x14ac:dyDescent="0.25">
      <c r="A309" s="2" t="s">
        <v>40</v>
      </c>
      <c r="B309" s="1"/>
      <c r="C309" s="23"/>
      <c r="D309" s="2" t="s">
        <v>33</v>
      </c>
      <c r="E309" s="24"/>
      <c r="F309" s="2" t="s">
        <v>34</v>
      </c>
      <c r="G309" s="27"/>
      <c r="H309" s="27"/>
      <c r="I309" s="27"/>
      <c r="J309" s="25"/>
      <c r="K309" s="25"/>
      <c r="L309" s="25"/>
      <c r="M309" s="25"/>
      <c r="N309" s="25"/>
      <c r="O309" s="25"/>
      <c r="S309" s="25"/>
    </row>
    <row r="310" spans="1:20" x14ac:dyDescent="0.25">
      <c r="A310" s="2" t="s">
        <v>35</v>
      </c>
      <c r="B310" s="24"/>
      <c r="C310" s="24"/>
      <c r="D310" s="2" t="s">
        <v>36</v>
      </c>
      <c r="E310" s="23"/>
      <c r="F310" s="2" t="s">
        <v>37</v>
      </c>
      <c r="G310" s="27">
        <v>3.0000000000000001E-3</v>
      </c>
      <c r="H310" s="27">
        <v>1.1000000000000001E-3</v>
      </c>
      <c r="I310" s="117">
        <f>(H310*2.9)/9.8</f>
        <v>3.2551020408163266E-4</v>
      </c>
      <c r="J310" s="25"/>
      <c r="K310" s="25"/>
      <c r="L310" s="25"/>
      <c r="M310" s="25"/>
      <c r="N310" s="25"/>
      <c r="O310" s="25"/>
      <c r="S310" s="25"/>
    </row>
    <row r="311" spans="1:20" x14ac:dyDescent="0.25">
      <c r="A311" s="2" t="s">
        <v>38</v>
      </c>
      <c r="B311" s="24"/>
      <c r="C311" s="24"/>
      <c r="D311" s="2" t="s">
        <v>97</v>
      </c>
      <c r="E311" s="28"/>
      <c r="F311" s="2" t="s">
        <v>98</v>
      </c>
      <c r="G311" s="27">
        <v>1.3999999999999999E-4</v>
      </c>
      <c r="H311" s="27">
        <v>4.6E-5</v>
      </c>
      <c r="I311" s="117">
        <f>1.3*10^-5</f>
        <v>1.3000000000000001E-5</v>
      </c>
      <c r="J311" s="25"/>
      <c r="K311" s="25"/>
      <c r="L311" s="25"/>
      <c r="M311" s="25"/>
      <c r="N311" s="25"/>
      <c r="O311" s="25"/>
      <c r="Q311" s="25"/>
      <c r="R311" s="25"/>
      <c r="S311" s="25"/>
    </row>
    <row r="312" spans="1:20" x14ac:dyDescent="0.25">
      <c r="A312" s="2" t="s">
        <v>99</v>
      </c>
      <c r="B312" s="24"/>
      <c r="C312" s="29"/>
      <c r="D312" s="2" t="s">
        <v>100</v>
      </c>
      <c r="E312" s="29"/>
      <c r="F312" s="2" t="s">
        <v>101</v>
      </c>
      <c r="G312" s="27">
        <f>G310*(1-0.99)</f>
        <v>3.0000000000000028E-5</v>
      </c>
      <c r="H312" s="27">
        <f>H310*(1-0.99)</f>
        <v>1.100000000000001E-5</v>
      </c>
      <c r="I312" s="117">
        <f>I310*(1-0.99)</f>
        <v>3.2551020408163294E-6</v>
      </c>
      <c r="J312" s="25">
        <f>C310*(E310*G310+E311*G311+E312*G312)/2000</f>
        <v>0</v>
      </c>
      <c r="K312" s="25">
        <f>C310*(E310*H310+E311*H311+E312*H312)/2000</f>
        <v>0</v>
      </c>
      <c r="L312" s="25">
        <f>C310*(E310*I310+E311*I311+E312*I312)/2000</f>
        <v>0</v>
      </c>
      <c r="M312" s="25">
        <f>C311*(E310*G310+E311*G311+E312*G312)</f>
        <v>0</v>
      </c>
      <c r="N312" s="25">
        <f>C311*(E310*H310+E311*H311+E312*H312)</f>
        <v>0</v>
      </c>
      <c r="O312" s="25">
        <f>$C311*($E310*I310+$E311*I311+$E312*I312)</f>
        <v>0</v>
      </c>
      <c r="P312" s="25">
        <f>C311*8760*G310/2000*(E310+E311+E312)</f>
        <v>0</v>
      </c>
      <c r="Q312" s="25">
        <f>C311*8760*H310/2000*(E310+E311+E312)</f>
        <v>0</v>
      </c>
      <c r="R312" s="25">
        <f>$C311*8760*I310/2000*($E310+$E311+$E312)</f>
        <v>0</v>
      </c>
      <c r="S312" s="25" t="str">
        <f>IF($B312=" "," ",IF($B312=4,Q312,"0"))</f>
        <v xml:space="preserve"> </v>
      </c>
      <c r="T312" s="25" t="str">
        <f>IF($B312=" "," ",IF($B312=4,R312,"0"))</f>
        <v xml:space="preserve"> </v>
      </c>
    </row>
    <row r="313" spans="1:20" x14ac:dyDescent="0.25">
      <c r="B313" s="1"/>
      <c r="C313" s="1"/>
      <c r="E313" s="1"/>
      <c r="G313" s="27"/>
      <c r="H313" s="27"/>
      <c r="I313" s="27"/>
      <c r="J313" s="25"/>
      <c r="K313" s="25"/>
      <c r="L313" s="25"/>
      <c r="M313" s="25"/>
      <c r="N313" s="25"/>
      <c r="O313" s="25"/>
      <c r="Q313" s="25"/>
      <c r="R313" s="25"/>
      <c r="S313" s="25"/>
    </row>
    <row r="314" spans="1:20" x14ac:dyDescent="0.25">
      <c r="B314" s="1"/>
      <c r="C314" s="1"/>
      <c r="E314" s="1"/>
      <c r="S314" s="203" t="s">
        <v>61</v>
      </c>
      <c r="T314" s="203"/>
    </row>
    <row r="315" spans="1:20" x14ac:dyDescent="0.25">
      <c r="J315" s="182" t="s">
        <v>96</v>
      </c>
      <c r="K315" s="182"/>
      <c r="L315" s="182"/>
      <c r="M315" s="182" t="s">
        <v>96</v>
      </c>
      <c r="N315" s="182"/>
      <c r="O315" s="182"/>
      <c r="P315" s="180" t="s">
        <v>58</v>
      </c>
      <c r="Q315" s="180"/>
      <c r="R315" s="180"/>
      <c r="S315" s="180" t="s">
        <v>58</v>
      </c>
      <c r="T315" s="180"/>
    </row>
    <row r="316" spans="1:20" x14ac:dyDescent="0.25">
      <c r="G316" s="181" t="s">
        <v>16</v>
      </c>
      <c r="H316" s="181"/>
      <c r="I316" s="181"/>
      <c r="J316" s="182" t="s">
        <v>55</v>
      </c>
      <c r="K316" s="182"/>
      <c r="L316" s="182"/>
      <c r="M316" s="182" t="s">
        <v>56</v>
      </c>
      <c r="N316" s="182"/>
      <c r="O316" s="182"/>
      <c r="P316" s="183" t="s">
        <v>57</v>
      </c>
      <c r="Q316" s="183"/>
      <c r="R316" s="183"/>
      <c r="S316" s="183" t="s">
        <v>60</v>
      </c>
      <c r="T316" s="183"/>
    </row>
    <row r="317" spans="1:20" x14ac:dyDescent="0.25">
      <c r="G317" s="22" t="s">
        <v>17</v>
      </c>
      <c r="H317" s="22" t="s">
        <v>18</v>
      </c>
      <c r="I317" s="22" t="s">
        <v>51</v>
      </c>
      <c r="J317" s="22" t="s">
        <v>17</v>
      </c>
      <c r="K317" s="22" t="s">
        <v>19</v>
      </c>
      <c r="L317" s="22" t="s">
        <v>51</v>
      </c>
      <c r="M317" s="22" t="s">
        <v>17</v>
      </c>
      <c r="N317" s="22" t="s">
        <v>19</v>
      </c>
      <c r="O317" s="22" t="s">
        <v>51</v>
      </c>
      <c r="P317" s="22" t="s">
        <v>17</v>
      </c>
      <c r="Q317" s="22" t="s">
        <v>19</v>
      </c>
      <c r="R317" s="22" t="s">
        <v>51</v>
      </c>
      <c r="S317" s="22" t="s">
        <v>19</v>
      </c>
      <c r="T317" s="22" t="s">
        <v>51</v>
      </c>
    </row>
    <row r="318" spans="1:20" x14ac:dyDescent="0.25">
      <c r="A318" s="2" t="s">
        <v>20</v>
      </c>
      <c r="D318" s="2" t="s">
        <v>21</v>
      </c>
      <c r="E318" s="2"/>
      <c r="G318" s="22" t="s">
        <v>23</v>
      </c>
      <c r="H318" s="22" t="s">
        <v>23</v>
      </c>
      <c r="I318" s="22" t="s">
        <v>23</v>
      </c>
      <c r="J318" s="22" t="s">
        <v>24</v>
      </c>
      <c r="K318" s="22" t="s">
        <v>24</v>
      </c>
      <c r="L318" s="22" t="s">
        <v>24</v>
      </c>
      <c r="M318" s="22" t="s">
        <v>25</v>
      </c>
      <c r="N318" s="22" t="s">
        <v>25</v>
      </c>
      <c r="O318" s="22" t="s">
        <v>24</v>
      </c>
      <c r="P318" s="22" t="s">
        <v>24</v>
      </c>
      <c r="Q318" s="22" t="s">
        <v>24</v>
      </c>
      <c r="R318" s="22" t="s">
        <v>24</v>
      </c>
      <c r="S318" s="22" t="s">
        <v>24</v>
      </c>
      <c r="T318" s="22" t="s">
        <v>24</v>
      </c>
    </row>
    <row r="319" spans="1:20" x14ac:dyDescent="0.25">
      <c r="A319" s="2" t="s">
        <v>26</v>
      </c>
      <c r="B319" s="2"/>
      <c r="D319" s="2" t="s">
        <v>27</v>
      </c>
      <c r="E319" s="2"/>
      <c r="G319" s="2" t="s">
        <v>29</v>
      </c>
      <c r="H319" s="2" t="s">
        <v>30</v>
      </c>
      <c r="I319" s="2" t="s">
        <v>30</v>
      </c>
      <c r="J319" s="2" t="s">
        <v>29</v>
      </c>
      <c r="K319" s="2" t="s">
        <v>29</v>
      </c>
      <c r="L319" s="2" t="s">
        <v>31</v>
      </c>
      <c r="M319" s="2" t="s">
        <v>31</v>
      </c>
      <c r="N319" s="2" t="s">
        <v>31</v>
      </c>
      <c r="O319" s="2" t="s">
        <v>31</v>
      </c>
      <c r="P319" s="2" t="s">
        <v>31</v>
      </c>
      <c r="Q319" s="2" t="s">
        <v>31</v>
      </c>
      <c r="R319" s="2" t="s">
        <v>31</v>
      </c>
      <c r="S319" s="22" t="s">
        <v>31</v>
      </c>
      <c r="T319" s="22" t="s">
        <v>31</v>
      </c>
    </row>
    <row r="320" spans="1:20" x14ac:dyDescent="0.25">
      <c r="A320" s="2" t="s">
        <v>40</v>
      </c>
      <c r="B320" s="1"/>
      <c r="C320" s="23"/>
      <c r="D320" s="2" t="s">
        <v>33</v>
      </c>
      <c r="E320" s="24"/>
      <c r="F320" s="2" t="s">
        <v>34</v>
      </c>
      <c r="G320" s="27"/>
      <c r="H320" s="27"/>
      <c r="I320" s="27"/>
      <c r="J320" s="25"/>
      <c r="K320" s="25"/>
      <c r="L320" s="25"/>
      <c r="M320" s="25"/>
      <c r="N320" s="25"/>
      <c r="O320" s="25"/>
      <c r="Q320" s="25"/>
      <c r="R320" s="25"/>
      <c r="S320" s="25"/>
    </row>
    <row r="321" spans="1:20" x14ac:dyDescent="0.25">
      <c r="A321" s="2" t="s">
        <v>35</v>
      </c>
      <c r="B321" s="24"/>
      <c r="C321" s="24"/>
      <c r="D321" s="2" t="s">
        <v>36</v>
      </c>
      <c r="E321" s="23"/>
      <c r="F321" s="2" t="s">
        <v>37</v>
      </c>
      <c r="G321" s="27">
        <v>3.0000000000000001E-3</v>
      </c>
      <c r="H321" s="27">
        <v>1.1000000000000001E-3</v>
      </c>
      <c r="I321" s="117">
        <f>(H321*2.9)/9.8</f>
        <v>3.2551020408163266E-4</v>
      </c>
      <c r="J321" s="25"/>
      <c r="K321" s="25"/>
      <c r="L321" s="25"/>
      <c r="M321" s="25"/>
      <c r="N321" s="25"/>
      <c r="O321" s="25"/>
      <c r="Q321" s="25"/>
      <c r="R321" s="25"/>
      <c r="S321" s="25"/>
    </row>
    <row r="322" spans="1:20" x14ac:dyDescent="0.25">
      <c r="A322" s="2" t="s">
        <v>38</v>
      </c>
      <c r="B322" s="24"/>
      <c r="C322" s="24"/>
      <c r="D322" s="2" t="s">
        <v>97</v>
      </c>
      <c r="E322" s="28"/>
      <c r="F322" s="2" t="s">
        <v>98</v>
      </c>
      <c r="G322" s="27">
        <v>1.3999999999999999E-4</v>
      </c>
      <c r="H322" s="27">
        <v>4.6E-5</v>
      </c>
      <c r="I322" s="117">
        <f>1.3*10^-5</f>
        <v>1.3000000000000001E-5</v>
      </c>
      <c r="J322" s="25"/>
      <c r="K322" s="25"/>
      <c r="L322" s="25"/>
      <c r="M322" s="25"/>
      <c r="N322" s="25"/>
      <c r="O322" s="25"/>
      <c r="Q322" s="25"/>
      <c r="R322" s="25"/>
      <c r="S322" s="25"/>
    </row>
    <row r="323" spans="1:20" x14ac:dyDescent="0.25">
      <c r="A323" s="2" t="s">
        <v>99</v>
      </c>
      <c r="B323" s="24"/>
      <c r="C323" s="29"/>
      <c r="D323" s="2" t="s">
        <v>100</v>
      </c>
      <c r="E323" s="29"/>
      <c r="F323" s="2" t="s">
        <v>101</v>
      </c>
      <c r="G323" s="27">
        <f>G321*(1-0.99)</f>
        <v>3.0000000000000028E-5</v>
      </c>
      <c r="H323" s="27">
        <f>H321*(1-0.99)</f>
        <v>1.100000000000001E-5</v>
      </c>
      <c r="I323" s="117">
        <f>I321*(1-0.99)</f>
        <v>3.2551020408163294E-6</v>
      </c>
      <c r="J323" s="25">
        <f>C321*(E321*G321+E322*G322+E323*G323)/2000</f>
        <v>0</v>
      </c>
      <c r="K323" s="25">
        <f>C321*(E321*H321+E322*H322+E323*H323)/2000</f>
        <v>0</v>
      </c>
      <c r="L323" s="25">
        <f>C321*(E321*I321+E322*I322+E323*I323)/2000</f>
        <v>0</v>
      </c>
      <c r="M323" s="25">
        <f>C322*(E321*G321+E322*G322+E323*G323)</f>
        <v>0</v>
      </c>
      <c r="N323" s="25">
        <f>C322*(E321*H321+E322*H322+E323*H323)</f>
        <v>0</v>
      </c>
      <c r="O323" s="25">
        <f>$C322*($E321*I321+$E322*I322+$E323*I323)</f>
        <v>0</v>
      </c>
      <c r="P323" s="25">
        <f>C322*8760*G321/2000*(E321+E322+E323)</f>
        <v>0</v>
      </c>
      <c r="Q323" s="25">
        <f>C322*8760*H321/2000*(E321+E322+E323)</f>
        <v>0</v>
      </c>
      <c r="R323" s="25">
        <f>$C322*8760*I321/2000*($E321+$E322+$E323)</f>
        <v>0</v>
      </c>
      <c r="S323" s="25" t="str">
        <f>IF($B323=" "," ",IF($B323=4,Q323,"0"))</f>
        <v xml:space="preserve"> </v>
      </c>
      <c r="T323" s="25" t="str">
        <f>IF($B323=" "," ",IF($B323=4,R323,"0"))</f>
        <v xml:space="preserve"> </v>
      </c>
    </row>
    <row r="324" spans="1:20" x14ac:dyDescent="0.25">
      <c r="B324" s="1"/>
      <c r="C324" s="1"/>
      <c r="E324" s="1"/>
      <c r="G324" s="27"/>
      <c r="H324" s="27"/>
      <c r="I324" s="27"/>
      <c r="J324" s="25"/>
      <c r="K324" s="25"/>
      <c r="L324" s="25"/>
      <c r="M324" s="25"/>
      <c r="N324" s="25"/>
      <c r="O324" s="25"/>
      <c r="Q324" s="25"/>
      <c r="R324" s="25"/>
      <c r="S324" s="25"/>
    </row>
    <row r="325" spans="1:20" x14ac:dyDescent="0.25">
      <c r="A325" s="2" t="s">
        <v>40</v>
      </c>
      <c r="B325" s="1"/>
      <c r="C325" s="23"/>
      <c r="D325" s="2" t="s">
        <v>33</v>
      </c>
      <c r="E325" s="24"/>
      <c r="F325" s="2" t="s">
        <v>34</v>
      </c>
      <c r="G325" s="27"/>
      <c r="H325" s="27"/>
      <c r="I325" s="27"/>
      <c r="J325" s="25"/>
      <c r="K325" s="25"/>
      <c r="L325" s="25"/>
      <c r="M325" s="25"/>
      <c r="N325" s="25"/>
      <c r="O325" s="25"/>
      <c r="Q325" s="25"/>
      <c r="R325" s="25"/>
      <c r="S325" s="25"/>
    </row>
    <row r="326" spans="1:20" x14ac:dyDescent="0.25">
      <c r="A326" s="2" t="s">
        <v>35</v>
      </c>
      <c r="B326" s="24"/>
      <c r="C326" s="24"/>
      <c r="D326" s="2" t="s">
        <v>36</v>
      </c>
      <c r="E326" s="23"/>
      <c r="F326" s="2" t="s">
        <v>37</v>
      </c>
      <c r="G326" s="27">
        <v>3.0000000000000001E-3</v>
      </c>
      <c r="H326" s="27">
        <v>1.1000000000000001E-3</v>
      </c>
      <c r="I326" s="117">
        <f>(H326*2.9)/9.8</f>
        <v>3.2551020408163266E-4</v>
      </c>
      <c r="J326" s="25"/>
      <c r="K326" s="25"/>
      <c r="L326" s="25"/>
      <c r="M326" s="25"/>
      <c r="N326" s="25"/>
      <c r="O326" s="25"/>
      <c r="Q326" s="25"/>
      <c r="R326" s="25"/>
      <c r="S326" s="25"/>
    </row>
    <row r="327" spans="1:20" x14ac:dyDescent="0.25">
      <c r="A327" s="2" t="s">
        <v>38</v>
      </c>
      <c r="B327" s="24"/>
      <c r="C327" s="24"/>
      <c r="D327" s="2" t="s">
        <v>97</v>
      </c>
      <c r="E327" s="28"/>
      <c r="F327" s="2" t="s">
        <v>98</v>
      </c>
      <c r="G327" s="27">
        <v>1.3999999999999999E-4</v>
      </c>
      <c r="H327" s="27">
        <v>4.6E-5</v>
      </c>
      <c r="I327" s="117">
        <f>1.3*10^-5</f>
        <v>1.3000000000000001E-5</v>
      </c>
      <c r="J327" s="25"/>
      <c r="K327" s="25"/>
      <c r="L327" s="25"/>
      <c r="M327" s="25"/>
      <c r="N327" s="25"/>
      <c r="O327" s="25"/>
      <c r="Q327" s="25"/>
      <c r="R327" s="25"/>
      <c r="S327" s="25"/>
    </row>
    <row r="328" spans="1:20" x14ac:dyDescent="0.25">
      <c r="A328" s="2" t="s">
        <v>99</v>
      </c>
      <c r="B328" s="24"/>
      <c r="C328" s="29"/>
      <c r="D328" s="2" t="s">
        <v>100</v>
      </c>
      <c r="E328" s="29"/>
      <c r="F328" s="2" t="s">
        <v>101</v>
      </c>
      <c r="G328" s="27">
        <f>G326*(1-0.99)</f>
        <v>3.0000000000000028E-5</v>
      </c>
      <c r="H328" s="27">
        <f>H326*(1-0.99)</f>
        <v>1.100000000000001E-5</v>
      </c>
      <c r="I328" s="117">
        <f>I326*(1-0.99)</f>
        <v>3.2551020408163294E-6</v>
      </c>
      <c r="J328" s="25">
        <f>C326*(E326*G326+E327*G327+E328*G328)/2000</f>
        <v>0</v>
      </c>
      <c r="K328" s="25">
        <f>C326*(E326*H326+E327*H327+E328*H328)/2000</f>
        <v>0</v>
      </c>
      <c r="L328" s="25">
        <f>C326*(E326*I326+E327*I327+E328*I328)/2000</f>
        <v>0</v>
      </c>
      <c r="M328" s="25">
        <f>C327*(E326*G326+E327*G327+E328*G328)</f>
        <v>0</v>
      </c>
      <c r="N328" s="25">
        <f>C327*(E326*H326+E327*H327+E328*H328)</f>
        <v>0</v>
      </c>
      <c r="O328" s="25">
        <f>$C327*($E326*I326+$E327*I327+$E328*I328)</f>
        <v>0</v>
      </c>
      <c r="P328" s="25">
        <f>C327*8760*G326/2000*(E326+E327+E328)</f>
        <v>0</v>
      </c>
      <c r="Q328" s="25">
        <f>C327*8760*H326/2000*(E326+E327+E328)</f>
        <v>0</v>
      </c>
      <c r="R328" s="25">
        <f>$C327*8760*I326/2000*($E326+$E327+$E328)</f>
        <v>0</v>
      </c>
      <c r="S328" s="25" t="str">
        <f>IF($B328=" "," ",IF($B328=4,Q328,"0"))</f>
        <v xml:space="preserve"> </v>
      </c>
      <c r="T328" s="25" t="str">
        <f>IF($B328=" "," ",IF($B328=4,R328,"0"))</f>
        <v xml:space="preserve"> </v>
      </c>
    </row>
    <row r="329" spans="1:20" x14ac:dyDescent="0.25">
      <c r="B329" s="1"/>
      <c r="C329" s="1"/>
      <c r="E329" s="1"/>
      <c r="G329" s="27"/>
      <c r="H329" s="27"/>
      <c r="I329" s="27"/>
      <c r="J329" s="25"/>
      <c r="K329" s="25"/>
      <c r="L329" s="25"/>
      <c r="M329" s="25"/>
      <c r="N329" s="25"/>
      <c r="O329" s="25"/>
      <c r="Q329" s="25"/>
      <c r="R329" s="25"/>
      <c r="S329" s="25"/>
    </row>
    <row r="330" spans="1:20" x14ac:dyDescent="0.25">
      <c r="A330" s="2" t="s">
        <v>40</v>
      </c>
      <c r="B330" s="1"/>
      <c r="C330" s="23"/>
      <c r="D330" s="2" t="s">
        <v>33</v>
      </c>
      <c r="E330" s="24"/>
      <c r="F330" s="2" t="s">
        <v>34</v>
      </c>
      <c r="G330" s="27"/>
      <c r="H330" s="27"/>
      <c r="I330" s="27"/>
      <c r="J330" s="25"/>
      <c r="K330" s="25"/>
      <c r="L330" s="25"/>
      <c r="M330" s="25"/>
      <c r="N330" s="25"/>
      <c r="O330" s="25"/>
      <c r="Q330" s="25"/>
      <c r="R330" s="25"/>
      <c r="S330" s="25"/>
    </row>
    <row r="331" spans="1:20" x14ac:dyDescent="0.25">
      <c r="A331" s="2" t="s">
        <v>35</v>
      </c>
      <c r="B331" s="24"/>
      <c r="C331" s="24"/>
      <c r="D331" s="2" t="s">
        <v>36</v>
      </c>
      <c r="E331" s="23"/>
      <c r="F331" s="2" t="s">
        <v>37</v>
      </c>
      <c r="G331" s="27">
        <v>3.0000000000000001E-3</v>
      </c>
      <c r="H331" s="27">
        <v>1.1000000000000001E-3</v>
      </c>
      <c r="I331" s="117">
        <f>(H331*2.9)/9.8</f>
        <v>3.2551020408163266E-4</v>
      </c>
      <c r="J331" s="25"/>
      <c r="K331" s="25"/>
      <c r="L331" s="25"/>
      <c r="M331" s="25"/>
      <c r="N331" s="25"/>
      <c r="O331" s="25"/>
      <c r="Q331" s="25"/>
      <c r="R331" s="25"/>
      <c r="S331" s="25"/>
    </row>
    <row r="332" spans="1:20" x14ac:dyDescent="0.25">
      <c r="A332" s="2" t="s">
        <v>38</v>
      </c>
      <c r="B332" s="24"/>
      <c r="C332" s="24"/>
      <c r="D332" s="2" t="s">
        <v>97</v>
      </c>
      <c r="E332" s="28"/>
      <c r="F332" s="2" t="s">
        <v>98</v>
      </c>
      <c r="G332" s="27">
        <v>1.3999999999999999E-4</v>
      </c>
      <c r="H332" s="27">
        <v>4.6E-5</v>
      </c>
      <c r="I332" s="117">
        <f>1.3*10^-5</f>
        <v>1.3000000000000001E-5</v>
      </c>
      <c r="J332" s="25"/>
      <c r="K332" s="25"/>
      <c r="L332" s="25"/>
      <c r="M332" s="25"/>
      <c r="N332" s="25"/>
      <c r="O332" s="25"/>
      <c r="Q332" s="25"/>
      <c r="R332" s="25"/>
      <c r="S332" s="25"/>
    </row>
    <row r="333" spans="1:20" x14ac:dyDescent="0.25">
      <c r="A333" s="2" t="s">
        <v>99</v>
      </c>
      <c r="B333" s="24"/>
      <c r="C333" s="29"/>
      <c r="D333" s="2" t="s">
        <v>100</v>
      </c>
      <c r="E333" s="29"/>
      <c r="F333" s="2" t="s">
        <v>101</v>
      </c>
      <c r="G333" s="27">
        <f>G331*(1-0.99)</f>
        <v>3.0000000000000028E-5</v>
      </c>
      <c r="H333" s="27">
        <f>H331*(1-0.99)</f>
        <v>1.100000000000001E-5</v>
      </c>
      <c r="I333" s="117">
        <f>I331*(1-0.99)</f>
        <v>3.2551020408163294E-6</v>
      </c>
      <c r="J333" s="25">
        <f>C331*(E331*G331+E332*G332+E333*G333)/2000</f>
        <v>0</v>
      </c>
      <c r="K333" s="25">
        <f>C331*(E331*H331+E332*H332+E333*H333)/2000</f>
        <v>0</v>
      </c>
      <c r="L333" s="25">
        <f>C331*(E331*I331+E332*I332+E333*I333)/2000</f>
        <v>0</v>
      </c>
      <c r="M333" s="25">
        <f>C332*(E331*G331+E332*G332+E333*G333)</f>
        <v>0</v>
      </c>
      <c r="N333" s="25">
        <f>C332*(E331*H331+E332*H332+E333*H333)</f>
        <v>0</v>
      </c>
      <c r="O333" s="25">
        <f>$C332*($E331*I331+$E332*I332+$E333*I333)</f>
        <v>0</v>
      </c>
      <c r="P333" s="25">
        <f>C332*8760*G331/2000*(E331+E332+E333)</f>
        <v>0</v>
      </c>
      <c r="Q333" s="25">
        <f>C332*8760*H331/2000*(E331+E332+E333)</f>
        <v>0</v>
      </c>
      <c r="R333" s="25">
        <f>$C332*8760*I331/2000*($E331+$E332+$E333)</f>
        <v>0</v>
      </c>
      <c r="S333" s="25" t="str">
        <f>IF($B333=" "," ",IF($B333=4,Q333,"0"))</f>
        <v xml:space="preserve"> </v>
      </c>
      <c r="T333" s="25" t="str">
        <f>IF($B333=" "," ",IF($B333=4,R333,"0"))</f>
        <v xml:space="preserve"> </v>
      </c>
    </row>
    <row r="334" spans="1:20" x14ac:dyDescent="0.25">
      <c r="B334" s="1"/>
      <c r="C334" s="1"/>
      <c r="E334" s="1"/>
      <c r="G334" s="27"/>
      <c r="H334" s="27"/>
      <c r="I334" s="27"/>
      <c r="J334" s="25"/>
      <c r="K334" s="25"/>
      <c r="L334" s="25"/>
      <c r="M334" s="25"/>
      <c r="N334" s="25"/>
      <c r="O334" s="25"/>
      <c r="Q334" s="25"/>
      <c r="R334" s="25"/>
      <c r="S334" s="25"/>
    </row>
    <row r="335" spans="1:20" x14ac:dyDescent="0.25">
      <c r="A335" s="2" t="s">
        <v>40</v>
      </c>
      <c r="B335" s="1"/>
      <c r="C335" s="23"/>
      <c r="D335" s="2" t="s">
        <v>33</v>
      </c>
      <c r="E335" s="24"/>
      <c r="F335" s="2" t="s">
        <v>34</v>
      </c>
      <c r="G335" s="27"/>
      <c r="H335" s="27"/>
      <c r="I335" s="27"/>
      <c r="J335" s="25"/>
      <c r="K335" s="25"/>
      <c r="L335" s="25"/>
      <c r="M335" s="25"/>
      <c r="N335" s="25"/>
      <c r="O335" s="25"/>
      <c r="S335" s="25"/>
    </row>
    <row r="336" spans="1:20" x14ac:dyDescent="0.25">
      <c r="A336" s="2" t="s">
        <v>35</v>
      </c>
      <c r="B336" s="24"/>
      <c r="C336" s="24"/>
      <c r="D336" s="2" t="s">
        <v>36</v>
      </c>
      <c r="E336" s="23"/>
      <c r="F336" s="2" t="s">
        <v>37</v>
      </c>
      <c r="G336" s="27">
        <v>3.0000000000000001E-3</v>
      </c>
      <c r="H336" s="27">
        <v>1.1000000000000001E-3</v>
      </c>
      <c r="I336" s="117">
        <f>(H336*2.9)/9.8</f>
        <v>3.2551020408163266E-4</v>
      </c>
      <c r="J336" s="25"/>
      <c r="K336" s="25"/>
      <c r="L336" s="25"/>
      <c r="M336" s="25"/>
      <c r="N336" s="25"/>
      <c r="O336" s="25"/>
      <c r="S336" s="25"/>
    </row>
    <row r="337" spans="1:20" x14ac:dyDescent="0.25">
      <c r="A337" s="2" t="s">
        <v>38</v>
      </c>
      <c r="B337" s="24"/>
      <c r="C337" s="24"/>
      <c r="D337" s="2" t="s">
        <v>97</v>
      </c>
      <c r="E337" s="28"/>
      <c r="F337" s="2" t="s">
        <v>98</v>
      </c>
      <c r="G337" s="27">
        <v>1.3999999999999999E-4</v>
      </c>
      <c r="H337" s="27">
        <v>4.6E-5</v>
      </c>
      <c r="I337" s="117">
        <f>1.3*10^-5</f>
        <v>1.3000000000000001E-5</v>
      </c>
      <c r="J337" s="25"/>
      <c r="K337" s="25"/>
      <c r="L337" s="25"/>
      <c r="M337" s="25"/>
      <c r="N337" s="25"/>
      <c r="O337" s="25"/>
      <c r="Q337" s="25"/>
      <c r="R337" s="25"/>
      <c r="S337" s="25"/>
    </row>
    <row r="338" spans="1:20" x14ac:dyDescent="0.25">
      <c r="A338" s="2" t="s">
        <v>99</v>
      </c>
      <c r="B338" s="24"/>
      <c r="C338" s="29"/>
      <c r="D338" s="2" t="s">
        <v>100</v>
      </c>
      <c r="E338" s="29"/>
      <c r="F338" s="2" t="s">
        <v>101</v>
      </c>
      <c r="G338" s="27">
        <f>G336*(1-0.99)</f>
        <v>3.0000000000000028E-5</v>
      </c>
      <c r="H338" s="27">
        <f>H336*(1-0.99)</f>
        <v>1.100000000000001E-5</v>
      </c>
      <c r="I338" s="117">
        <f>I336*(1-0.99)</f>
        <v>3.2551020408163294E-6</v>
      </c>
      <c r="J338" s="25">
        <f>C336*(E336*G336+E337*G337+E338*G338)/2000</f>
        <v>0</v>
      </c>
      <c r="K338" s="25">
        <f>C336*(E336*H336+E337*H337+E338*H338)/2000</f>
        <v>0</v>
      </c>
      <c r="L338" s="25">
        <f>C336*(E336*I336+E337*I337+E338*I338)/2000</f>
        <v>0</v>
      </c>
      <c r="M338" s="25">
        <f>C337*(E336*G336+E337*G337+E338*G338)</f>
        <v>0</v>
      </c>
      <c r="N338" s="25">
        <f>C337*(E336*H336+E337*H337+E338*H338)</f>
        <v>0</v>
      </c>
      <c r="O338" s="25">
        <f>$C337*($E336*I336+$E337*I337+$E338*I338)</f>
        <v>0</v>
      </c>
      <c r="P338" s="25">
        <f>C337*8760*G336/2000*(E336+E337+E338)</f>
        <v>0</v>
      </c>
      <c r="Q338" s="25">
        <f>C337*8760*H336/2000*(E336+E337+E338)</f>
        <v>0</v>
      </c>
      <c r="R338" s="25">
        <f>$C337*8760*I336/2000*($E336+$E337+$E338)</f>
        <v>0</v>
      </c>
      <c r="S338" s="25" t="str">
        <f>IF($B338=" "," ",IF($B338=4,Q338,"0"))</f>
        <v xml:space="preserve"> </v>
      </c>
      <c r="T338" s="25" t="str">
        <f>IF($B338=" "," ",IF($B338=4,R338,"0"))</f>
        <v xml:space="preserve"> </v>
      </c>
    </row>
    <row r="339" spans="1:20" x14ac:dyDescent="0.25">
      <c r="B339" s="1"/>
      <c r="C339" s="1"/>
      <c r="E339" s="1"/>
      <c r="G339" s="27"/>
      <c r="H339" s="27"/>
      <c r="I339" s="27"/>
      <c r="J339" s="25"/>
      <c r="K339" s="25"/>
      <c r="L339" s="25"/>
      <c r="M339" s="25"/>
      <c r="N339" s="25"/>
      <c r="O339" s="25"/>
      <c r="Q339" s="25"/>
      <c r="R339" s="25"/>
      <c r="S339" s="25"/>
    </row>
    <row r="340" spans="1:20" x14ac:dyDescent="0.25">
      <c r="A340" s="2" t="s">
        <v>40</v>
      </c>
      <c r="B340" s="1"/>
      <c r="C340" s="23"/>
      <c r="D340" s="2" t="s">
        <v>33</v>
      </c>
      <c r="E340" s="24"/>
      <c r="F340" s="2" t="s">
        <v>34</v>
      </c>
      <c r="G340" s="27"/>
      <c r="H340" s="27"/>
      <c r="I340" s="27"/>
      <c r="J340" s="25"/>
      <c r="K340" s="25"/>
      <c r="L340" s="25"/>
      <c r="M340" s="25"/>
      <c r="N340" s="25"/>
      <c r="O340" s="25"/>
      <c r="Q340" s="25"/>
      <c r="R340" s="25"/>
      <c r="S340" s="25"/>
    </row>
    <row r="341" spans="1:20" x14ac:dyDescent="0.25">
      <c r="A341" s="2" t="s">
        <v>35</v>
      </c>
      <c r="B341" s="24"/>
      <c r="C341" s="24"/>
      <c r="D341" s="2" t="s">
        <v>36</v>
      </c>
      <c r="E341" s="23"/>
      <c r="F341" s="2" t="s">
        <v>37</v>
      </c>
      <c r="G341" s="27">
        <v>3.0000000000000001E-3</v>
      </c>
      <c r="H341" s="27">
        <v>1.1000000000000001E-3</v>
      </c>
      <c r="I341" s="117">
        <f>(H341*2.9)/9.8</f>
        <v>3.2551020408163266E-4</v>
      </c>
      <c r="J341" s="25"/>
      <c r="K341" s="25"/>
      <c r="L341" s="25"/>
      <c r="M341" s="25"/>
      <c r="N341" s="25"/>
      <c r="O341" s="25"/>
      <c r="Q341" s="25"/>
      <c r="R341" s="25"/>
      <c r="S341" s="25"/>
    </row>
    <row r="342" spans="1:20" x14ac:dyDescent="0.25">
      <c r="A342" s="2" t="s">
        <v>38</v>
      </c>
      <c r="B342" s="24"/>
      <c r="C342" s="24"/>
      <c r="D342" s="2" t="s">
        <v>97</v>
      </c>
      <c r="E342" s="28"/>
      <c r="F342" s="2" t="s">
        <v>98</v>
      </c>
      <c r="G342" s="27">
        <v>1.3999999999999999E-4</v>
      </c>
      <c r="H342" s="27">
        <v>4.6E-5</v>
      </c>
      <c r="I342" s="117">
        <f>1.3*10^-5</f>
        <v>1.3000000000000001E-5</v>
      </c>
      <c r="J342" s="25"/>
      <c r="K342" s="25"/>
      <c r="L342" s="25"/>
      <c r="M342" s="25"/>
      <c r="N342" s="25"/>
      <c r="O342" s="25"/>
      <c r="Q342" s="25"/>
      <c r="R342" s="25"/>
      <c r="S342" s="25"/>
    </row>
    <row r="343" spans="1:20" x14ac:dyDescent="0.25">
      <c r="A343" s="2" t="s">
        <v>99</v>
      </c>
      <c r="B343" s="24"/>
      <c r="C343" s="29"/>
      <c r="D343" s="2" t="s">
        <v>100</v>
      </c>
      <c r="E343" s="29"/>
      <c r="F343" s="2" t="s">
        <v>101</v>
      </c>
      <c r="G343" s="27">
        <f>G341*(1-0.99)</f>
        <v>3.0000000000000028E-5</v>
      </c>
      <c r="H343" s="27">
        <f>H341*(1-0.99)</f>
        <v>1.100000000000001E-5</v>
      </c>
      <c r="I343" s="117">
        <f>I341*(1-0.99)</f>
        <v>3.2551020408163294E-6</v>
      </c>
      <c r="J343" s="25">
        <f>C341*(E341*G341+E342*G342+E343*G343)/2000</f>
        <v>0</v>
      </c>
      <c r="K343" s="25">
        <f>C341*(E341*H341+E342*H342+E343*H343)/2000</f>
        <v>0</v>
      </c>
      <c r="L343" s="25">
        <f>C341*(E341*I341+E342*I342+E343*I343)/2000</f>
        <v>0</v>
      </c>
      <c r="M343" s="25">
        <f>C342*(E341*G341+E342*G342+E343*G343)</f>
        <v>0</v>
      </c>
      <c r="N343" s="25">
        <f>C342*(E341*H341+E342*H342+E343*H343)</f>
        <v>0</v>
      </c>
      <c r="O343" s="25">
        <f>$C342*($E341*I341+$E342*I342+$E343*I343)</f>
        <v>0</v>
      </c>
      <c r="P343" s="25">
        <f>C342*8760*G341/2000*(E341+E342+E343)</f>
        <v>0</v>
      </c>
      <c r="Q343" s="25">
        <f>C342*8760*H341/2000*(E341+E342+E343)</f>
        <v>0</v>
      </c>
      <c r="R343" s="25">
        <f>$C342*8760*I341/2000*($E341+$E342+$E343)</f>
        <v>0</v>
      </c>
      <c r="S343" s="25" t="str">
        <f>IF($B343=" "," ",IF($B343=4,Q343,"0"))</f>
        <v xml:space="preserve"> </v>
      </c>
      <c r="T343" s="25" t="str">
        <f>IF($B343=" "," ",IF($B343=4,R343,"0"))</f>
        <v xml:space="preserve"> </v>
      </c>
    </row>
    <row r="344" spans="1:20" x14ac:dyDescent="0.25">
      <c r="B344" s="1"/>
      <c r="C344" s="1"/>
      <c r="E344" s="1"/>
      <c r="Q344" s="25"/>
      <c r="R344" s="25"/>
    </row>
    <row r="345" spans="1:20" x14ac:dyDescent="0.25">
      <c r="A345" s="2" t="s">
        <v>40</v>
      </c>
      <c r="B345" s="1"/>
      <c r="C345" s="23"/>
      <c r="D345" s="2" t="s">
        <v>33</v>
      </c>
      <c r="E345" s="24"/>
      <c r="F345" s="2" t="s">
        <v>34</v>
      </c>
      <c r="G345" s="27"/>
      <c r="H345" s="27"/>
      <c r="I345" s="27"/>
      <c r="J345" s="25"/>
      <c r="K345" s="25"/>
      <c r="L345" s="25"/>
      <c r="M345" s="25"/>
      <c r="N345" s="25"/>
      <c r="O345" s="25"/>
      <c r="Q345" s="25"/>
      <c r="R345" s="25"/>
      <c r="S345" s="25"/>
    </row>
    <row r="346" spans="1:20" x14ac:dyDescent="0.25">
      <c r="A346" s="2" t="s">
        <v>35</v>
      </c>
      <c r="B346" s="24"/>
      <c r="C346" s="24"/>
      <c r="D346" s="2" t="s">
        <v>36</v>
      </c>
      <c r="E346" s="23"/>
      <c r="F346" s="2" t="s">
        <v>37</v>
      </c>
      <c r="G346" s="27">
        <v>3.0000000000000001E-3</v>
      </c>
      <c r="H346" s="27">
        <v>1.1000000000000001E-3</v>
      </c>
      <c r="I346" s="117">
        <f>(H346*2.9)/9.8</f>
        <v>3.2551020408163266E-4</v>
      </c>
      <c r="J346" s="25"/>
      <c r="K346" s="25"/>
      <c r="L346" s="25"/>
      <c r="M346" s="25"/>
      <c r="N346" s="25"/>
      <c r="O346" s="25"/>
      <c r="Q346" s="25"/>
      <c r="R346" s="25"/>
      <c r="S346" s="25"/>
    </row>
    <row r="347" spans="1:20" x14ac:dyDescent="0.25">
      <c r="A347" s="2" t="s">
        <v>38</v>
      </c>
      <c r="B347" s="24"/>
      <c r="C347" s="24"/>
      <c r="D347" s="2" t="s">
        <v>97</v>
      </c>
      <c r="E347" s="28"/>
      <c r="F347" s="2" t="s">
        <v>98</v>
      </c>
      <c r="G347" s="27">
        <v>1.3999999999999999E-4</v>
      </c>
      <c r="H347" s="27">
        <v>4.6E-5</v>
      </c>
      <c r="I347" s="117">
        <f>1.3*10^-5</f>
        <v>1.3000000000000001E-5</v>
      </c>
      <c r="J347" s="25"/>
      <c r="K347" s="25"/>
      <c r="L347" s="25"/>
      <c r="M347" s="25"/>
      <c r="N347" s="25"/>
      <c r="O347" s="25"/>
      <c r="Q347" s="25"/>
      <c r="R347" s="25"/>
      <c r="S347" s="25"/>
    </row>
    <row r="348" spans="1:20" x14ac:dyDescent="0.25">
      <c r="A348" s="2" t="s">
        <v>99</v>
      </c>
      <c r="B348" s="24"/>
      <c r="C348" s="29"/>
      <c r="D348" s="2" t="s">
        <v>100</v>
      </c>
      <c r="E348" s="29"/>
      <c r="F348" s="2" t="s">
        <v>101</v>
      </c>
      <c r="G348" s="27">
        <f>G346*(1-0.99)</f>
        <v>3.0000000000000028E-5</v>
      </c>
      <c r="H348" s="27">
        <f>H346*(1-0.99)</f>
        <v>1.100000000000001E-5</v>
      </c>
      <c r="I348" s="117">
        <f>I346*(1-0.99)</f>
        <v>3.2551020408163294E-6</v>
      </c>
      <c r="J348" s="25">
        <f>C346*(E346*G346+E347*G347+E348*G348)/2000</f>
        <v>0</v>
      </c>
      <c r="K348" s="25">
        <f>C346*(E346*H346+E347*H347+E348*H348)/2000</f>
        <v>0</v>
      </c>
      <c r="L348" s="25">
        <f>C346*(E346*I346+E347*I347+E348*I348)/2000</f>
        <v>0</v>
      </c>
      <c r="M348" s="25">
        <f>C347*(E346*G346+E347*G347+E348*G348)</f>
        <v>0</v>
      </c>
      <c r="N348" s="25">
        <f>C347*(E346*H346+E347*H347+E348*H348)</f>
        <v>0</v>
      </c>
      <c r="O348" s="25">
        <f>$C347*($E346*I346+$E347*I347+$E348*I348)</f>
        <v>0</v>
      </c>
      <c r="P348" s="25">
        <f>C347*8760*G346/2000*(E346+E347+E348)</f>
        <v>0</v>
      </c>
      <c r="Q348" s="25">
        <f>C347*8760*H346/2000*(E346+E347+E348)</f>
        <v>0</v>
      </c>
      <c r="R348" s="25">
        <f>$C347*8760*I346/2000*($E346+$E347+$E348)</f>
        <v>0</v>
      </c>
      <c r="S348" s="25" t="str">
        <f>IF($B348=" "," ",IF($B348=4,Q348,"0"))</f>
        <v xml:space="preserve"> </v>
      </c>
      <c r="T348" s="25" t="str">
        <f>IF($B348=" "," ",IF($B348=4,R348,"0"))</f>
        <v xml:space="preserve"> </v>
      </c>
    </row>
    <row r="349" spans="1:20" x14ac:dyDescent="0.25">
      <c r="A349" s="2"/>
      <c r="B349" s="51"/>
      <c r="C349" s="51"/>
      <c r="E349" s="51"/>
      <c r="F349" s="2"/>
      <c r="G349" s="27"/>
      <c r="H349" s="27"/>
      <c r="I349" s="27"/>
      <c r="J349" s="25"/>
      <c r="K349" s="25"/>
      <c r="L349" s="25"/>
      <c r="M349" s="25"/>
      <c r="N349" s="25"/>
      <c r="O349" s="25"/>
      <c r="P349" s="25"/>
      <c r="Q349" s="25"/>
      <c r="R349" s="25"/>
      <c r="S349" s="25"/>
    </row>
    <row r="350" spans="1:20" x14ac:dyDescent="0.25">
      <c r="A350" s="2" t="s">
        <v>40</v>
      </c>
      <c r="B350" s="1"/>
      <c r="C350" s="23"/>
      <c r="D350" s="2" t="s">
        <v>33</v>
      </c>
      <c r="E350" s="24"/>
      <c r="F350" s="2" t="s">
        <v>34</v>
      </c>
      <c r="G350" s="27"/>
      <c r="H350" s="27"/>
      <c r="I350" s="27"/>
      <c r="J350" s="25"/>
      <c r="K350" s="25"/>
      <c r="L350" s="25"/>
      <c r="M350" s="25"/>
      <c r="N350" s="25"/>
      <c r="O350" s="25"/>
      <c r="S350" s="25"/>
    </row>
    <row r="351" spans="1:20" x14ac:dyDescent="0.25">
      <c r="A351" s="2" t="s">
        <v>35</v>
      </c>
      <c r="B351" s="24"/>
      <c r="C351" s="24"/>
      <c r="D351" s="2" t="s">
        <v>36</v>
      </c>
      <c r="E351" s="23"/>
      <c r="F351" s="2" t="s">
        <v>37</v>
      </c>
      <c r="G351" s="27">
        <v>3.0000000000000001E-3</v>
      </c>
      <c r="H351" s="27">
        <v>1.1000000000000001E-3</v>
      </c>
      <c r="I351" s="117">
        <f>(H351*2.9)/9.8</f>
        <v>3.2551020408163266E-4</v>
      </c>
      <c r="J351" s="25"/>
      <c r="K351" s="25"/>
      <c r="L351" s="25"/>
      <c r="M351" s="25"/>
      <c r="N351" s="25"/>
      <c r="O351" s="25"/>
      <c r="S351" s="25"/>
    </row>
    <row r="352" spans="1:20" x14ac:dyDescent="0.25">
      <c r="A352" s="2" t="s">
        <v>38</v>
      </c>
      <c r="B352" s="24"/>
      <c r="C352" s="24"/>
      <c r="D352" s="2" t="s">
        <v>97</v>
      </c>
      <c r="E352" s="28"/>
      <c r="F352" s="2" t="s">
        <v>98</v>
      </c>
      <c r="G352" s="27">
        <v>1.3999999999999999E-4</v>
      </c>
      <c r="H352" s="27">
        <v>4.6E-5</v>
      </c>
      <c r="I352" s="117">
        <f>1.3*10^-5</f>
        <v>1.3000000000000001E-5</v>
      </c>
      <c r="J352" s="25"/>
      <c r="K352" s="25"/>
      <c r="L352" s="25"/>
      <c r="M352" s="25"/>
      <c r="N352" s="25"/>
      <c r="O352" s="25"/>
      <c r="Q352" s="25"/>
      <c r="R352" s="25"/>
      <c r="S352" s="25"/>
    </row>
    <row r="353" spans="1:20" x14ac:dyDescent="0.25">
      <c r="A353" s="2" t="s">
        <v>99</v>
      </c>
      <c r="B353" s="24"/>
      <c r="C353" s="29"/>
      <c r="D353" s="2" t="s">
        <v>100</v>
      </c>
      <c r="E353" s="29"/>
      <c r="F353" s="2" t="s">
        <v>101</v>
      </c>
      <c r="G353" s="27">
        <f>G351*(1-0.99)</f>
        <v>3.0000000000000028E-5</v>
      </c>
      <c r="H353" s="27">
        <f>H351*(1-0.99)</f>
        <v>1.100000000000001E-5</v>
      </c>
      <c r="I353" s="117">
        <f>I351*(1-0.99)</f>
        <v>3.2551020408163294E-6</v>
      </c>
      <c r="J353" s="25">
        <f>C351*(E351*G351+E352*G352+E353*G353)/2000</f>
        <v>0</v>
      </c>
      <c r="K353" s="25">
        <f>C351*(E351*H351+E352*H352+E353*H353)/2000</f>
        <v>0</v>
      </c>
      <c r="L353" s="25">
        <f>C351*(E351*I351+E352*I352+E353*I353)/2000</f>
        <v>0</v>
      </c>
      <c r="M353" s="25">
        <f>C352*(E351*G351+E352*G352+E353*G353)</f>
        <v>0</v>
      </c>
      <c r="N353" s="25">
        <f>C352*(E351*H351+E352*H352+E353*H353)</f>
        <v>0</v>
      </c>
      <c r="O353" s="25">
        <f>$C352*($E351*I351+$E352*I352+$E353*I353)</f>
        <v>0</v>
      </c>
      <c r="P353" s="25">
        <f>C352*8760*G351/2000*(E351+E352+E353)</f>
        <v>0</v>
      </c>
      <c r="Q353" s="25">
        <f>C352*8760*H351/2000*(E351+E352+E353)</f>
        <v>0</v>
      </c>
      <c r="R353" s="25">
        <f>$C352*8760*I351/2000*($E351+$E352+$E353)</f>
        <v>0</v>
      </c>
      <c r="S353" s="25" t="str">
        <f>IF($B353=" "," ",IF($B353=4,Q353,"0"))</f>
        <v xml:space="preserve"> </v>
      </c>
      <c r="T353" s="25" t="str">
        <f>IF($B353=" "," ",IF($B353=4,R353,"0"))</f>
        <v xml:space="preserve"> </v>
      </c>
    </row>
    <row r="354" spans="1:20" x14ac:dyDescent="0.25">
      <c r="B354" s="1"/>
      <c r="C354" s="1"/>
      <c r="E354" s="1"/>
      <c r="G354" s="27"/>
      <c r="H354" s="27"/>
      <c r="I354" s="27"/>
      <c r="J354" s="25"/>
      <c r="K354" s="25"/>
      <c r="L354" s="25"/>
      <c r="M354" s="25"/>
      <c r="N354" s="25"/>
      <c r="O354" s="25"/>
      <c r="Q354" s="25"/>
      <c r="R354" s="25"/>
      <c r="S354" s="25"/>
    </row>
    <row r="355" spans="1:20" x14ac:dyDescent="0.25">
      <c r="A355" s="2" t="s">
        <v>40</v>
      </c>
      <c r="B355" s="1"/>
      <c r="C355" s="23"/>
      <c r="D355" s="2" t="s">
        <v>33</v>
      </c>
      <c r="E355" s="24"/>
      <c r="F355" s="2" t="s">
        <v>34</v>
      </c>
      <c r="G355" s="27"/>
      <c r="H355" s="27"/>
      <c r="I355" s="27"/>
      <c r="J355" s="25"/>
      <c r="K355" s="25"/>
      <c r="L355" s="25"/>
      <c r="M355" s="25"/>
      <c r="N355" s="25"/>
      <c r="O355" s="25"/>
      <c r="Q355" s="25"/>
      <c r="R355" s="25"/>
      <c r="S355" s="25"/>
    </row>
    <row r="356" spans="1:20" x14ac:dyDescent="0.25">
      <c r="A356" s="2" t="s">
        <v>35</v>
      </c>
      <c r="B356" s="24"/>
      <c r="C356" s="24"/>
      <c r="D356" s="2" t="s">
        <v>36</v>
      </c>
      <c r="E356" s="23"/>
      <c r="F356" s="2" t="s">
        <v>37</v>
      </c>
      <c r="G356" s="27">
        <v>3.0000000000000001E-3</v>
      </c>
      <c r="H356" s="27">
        <v>1.1000000000000001E-3</v>
      </c>
      <c r="I356" s="117">
        <f>(H356*2.9)/9.8</f>
        <v>3.2551020408163266E-4</v>
      </c>
      <c r="J356" s="25"/>
      <c r="K356" s="25"/>
      <c r="L356" s="25"/>
      <c r="M356" s="25"/>
      <c r="N356" s="25"/>
      <c r="O356" s="25"/>
      <c r="Q356" s="25"/>
      <c r="R356" s="25"/>
      <c r="S356" s="25"/>
    </row>
    <row r="357" spans="1:20" x14ac:dyDescent="0.25">
      <c r="A357" s="2" t="s">
        <v>38</v>
      </c>
      <c r="B357" s="24"/>
      <c r="C357" s="24"/>
      <c r="D357" s="2" t="s">
        <v>97</v>
      </c>
      <c r="E357" s="28"/>
      <c r="F357" s="2" t="s">
        <v>98</v>
      </c>
      <c r="G357" s="27">
        <v>1.3999999999999999E-4</v>
      </c>
      <c r="H357" s="27">
        <v>4.6E-5</v>
      </c>
      <c r="I357" s="117">
        <f>1.3*10^-5</f>
        <v>1.3000000000000001E-5</v>
      </c>
      <c r="J357" s="25"/>
      <c r="K357" s="25"/>
      <c r="L357" s="25"/>
      <c r="M357" s="25"/>
      <c r="N357" s="25"/>
      <c r="O357" s="25"/>
      <c r="Q357" s="25"/>
      <c r="R357" s="25"/>
      <c r="S357" s="25"/>
    </row>
    <row r="358" spans="1:20" x14ac:dyDescent="0.25">
      <c r="A358" s="2" t="s">
        <v>99</v>
      </c>
      <c r="B358" s="24"/>
      <c r="C358" s="29"/>
      <c r="D358" s="2" t="s">
        <v>100</v>
      </c>
      <c r="E358" s="29"/>
      <c r="F358" s="2" t="s">
        <v>101</v>
      </c>
      <c r="G358" s="27">
        <f>G356*(1-0.99)</f>
        <v>3.0000000000000028E-5</v>
      </c>
      <c r="H358" s="27">
        <f>H356*(1-0.99)</f>
        <v>1.100000000000001E-5</v>
      </c>
      <c r="I358" s="117">
        <f>I356*(1-0.99)</f>
        <v>3.2551020408163294E-6</v>
      </c>
      <c r="J358" s="25">
        <f>C356*(E356*G356+E357*G357+E358*G358)/2000</f>
        <v>0</v>
      </c>
      <c r="K358" s="25">
        <f>C356*(E356*H356+E357*H357+E358*H358)/2000</f>
        <v>0</v>
      </c>
      <c r="L358" s="25">
        <f>C356*(E356*I356+E357*I357+E358*I358)/2000</f>
        <v>0</v>
      </c>
      <c r="M358" s="25">
        <f>C357*(E356*G356+E357*G357+E358*G358)</f>
        <v>0</v>
      </c>
      <c r="N358" s="25">
        <f>C357*(E356*H356+E357*H357+E358*H358)</f>
        <v>0</v>
      </c>
      <c r="O358" s="25">
        <f>$C357*($E356*I356+$E357*I357+$E358*I358)</f>
        <v>0</v>
      </c>
      <c r="P358" s="25">
        <f>C357*8760*G356/2000*(E356+E357+E358)</f>
        <v>0</v>
      </c>
      <c r="Q358" s="25">
        <f>C357*8760*H356/2000*(E356+E357+E358)</f>
        <v>0</v>
      </c>
      <c r="R358" s="25">
        <f>$C357*8760*I356/2000*($E356+$E357+$E358)</f>
        <v>0</v>
      </c>
      <c r="S358" s="25" t="str">
        <f>IF($B358=" "," ",IF($B358=4,Q358,"0"))</f>
        <v xml:space="preserve"> </v>
      </c>
      <c r="T358" s="25" t="str">
        <f>IF($B358=" "," ",IF($B358=4,R358,"0"))</f>
        <v xml:space="preserve"> </v>
      </c>
    </row>
    <row r="359" spans="1:20" x14ac:dyDescent="0.25">
      <c r="B359" s="1"/>
      <c r="C359" s="1"/>
      <c r="E359" s="1"/>
      <c r="Q359" s="25"/>
      <c r="R359" s="25"/>
    </row>
    <row r="360" spans="1:20" x14ac:dyDescent="0.25">
      <c r="A360" s="2" t="s">
        <v>40</v>
      </c>
      <c r="B360" s="1"/>
      <c r="C360" s="23"/>
      <c r="D360" s="2" t="s">
        <v>33</v>
      </c>
      <c r="E360" s="24"/>
      <c r="F360" s="2" t="s">
        <v>34</v>
      </c>
      <c r="G360" s="27"/>
      <c r="H360" s="27"/>
      <c r="I360" s="27"/>
      <c r="J360" s="25"/>
      <c r="K360" s="25"/>
      <c r="L360" s="25"/>
      <c r="M360" s="25"/>
      <c r="N360" s="25"/>
      <c r="O360" s="25"/>
      <c r="Q360" s="25"/>
      <c r="R360" s="25"/>
      <c r="S360" s="25"/>
    </row>
    <row r="361" spans="1:20" x14ac:dyDescent="0.25">
      <c r="A361" s="2" t="s">
        <v>35</v>
      </c>
      <c r="B361" s="24"/>
      <c r="C361" s="24"/>
      <c r="D361" s="2" t="s">
        <v>36</v>
      </c>
      <c r="E361" s="23"/>
      <c r="F361" s="2" t="s">
        <v>37</v>
      </c>
      <c r="G361" s="27">
        <v>3.0000000000000001E-3</v>
      </c>
      <c r="H361" s="27">
        <v>1.1000000000000001E-3</v>
      </c>
      <c r="I361" s="117">
        <f>(H361*2.9)/9.8</f>
        <v>3.2551020408163266E-4</v>
      </c>
      <c r="J361" s="25"/>
      <c r="K361" s="25"/>
      <c r="L361" s="25"/>
      <c r="M361" s="25"/>
      <c r="N361" s="25"/>
      <c r="O361" s="25"/>
      <c r="Q361" s="25"/>
      <c r="R361" s="25"/>
      <c r="S361" s="25"/>
    </row>
    <row r="362" spans="1:20" x14ac:dyDescent="0.25">
      <c r="A362" s="2" t="s">
        <v>38</v>
      </c>
      <c r="B362" s="24"/>
      <c r="C362" s="24"/>
      <c r="D362" s="2" t="s">
        <v>97</v>
      </c>
      <c r="E362" s="28"/>
      <c r="F362" s="2" t="s">
        <v>98</v>
      </c>
      <c r="G362" s="27">
        <v>1.3999999999999999E-4</v>
      </c>
      <c r="H362" s="27">
        <v>4.6E-5</v>
      </c>
      <c r="I362" s="117">
        <f>1.3*10^-5</f>
        <v>1.3000000000000001E-5</v>
      </c>
      <c r="J362" s="25"/>
      <c r="K362" s="25"/>
      <c r="L362" s="25"/>
      <c r="M362" s="25"/>
      <c r="N362" s="25"/>
      <c r="O362" s="25"/>
      <c r="Q362" s="25"/>
      <c r="R362" s="25"/>
      <c r="S362" s="25"/>
    </row>
    <row r="363" spans="1:20" x14ac:dyDescent="0.25">
      <c r="A363" s="2" t="s">
        <v>99</v>
      </c>
      <c r="B363" s="24"/>
      <c r="C363" s="29"/>
      <c r="D363" s="2" t="s">
        <v>100</v>
      </c>
      <c r="E363" s="29"/>
      <c r="F363" s="2" t="s">
        <v>101</v>
      </c>
      <c r="G363" s="27">
        <f>G361*(1-0.99)</f>
        <v>3.0000000000000028E-5</v>
      </c>
      <c r="H363" s="27">
        <f>H361*(1-0.99)</f>
        <v>1.100000000000001E-5</v>
      </c>
      <c r="I363" s="117">
        <f>I361*(1-0.99)</f>
        <v>3.2551020408163294E-6</v>
      </c>
      <c r="J363" s="25">
        <f>C361*(E361*G361+E362*G362+E363*G363)/2000</f>
        <v>0</v>
      </c>
      <c r="K363" s="25">
        <f>C361*(E361*H361+E362*H362+E363*H363)/2000</f>
        <v>0</v>
      </c>
      <c r="L363" s="25">
        <f>C361*(E361*I361+E362*I362+E363*I363)/2000</f>
        <v>0</v>
      </c>
      <c r="M363" s="25">
        <f>C362*(E361*G361+E362*G362+E363*G363)</f>
        <v>0</v>
      </c>
      <c r="N363" s="25">
        <f>C362*(E361*H361+E362*H362+E363*H363)</f>
        <v>0</v>
      </c>
      <c r="O363" s="25">
        <f>$C362*($E361*I361+$E362*I362+$E363*I363)</f>
        <v>0</v>
      </c>
      <c r="P363" s="25">
        <f>C362*8760*G361/2000*(E361+E362+E363)</f>
        <v>0</v>
      </c>
      <c r="Q363" s="25">
        <f>C362*8760*H361/2000*(E361+E362+E363)</f>
        <v>0</v>
      </c>
      <c r="R363" s="25">
        <f>$C362*8760*I361/2000*($E361+$E362+$E363)</f>
        <v>0</v>
      </c>
      <c r="S363" s="25" t="str">
        <f>IF($B363=" "," ",IF($B363=4,Q363,"0"))</f>
        <v xml:space="preserve"> </v>
      </c>
      <c r="T363" s="25" t="str">
        <f>IF($B363=" "," ",IF($B363=4,R363,"0"))</f>
        <v xml:space="preserve"> </v>
      </c>
    </row>
    <row r="364" spans="1:20" x14ac:dyDescent="0.25">
      <c r="B364" s="1"/>
      <c r="C364" s="1"/>
      <c r="E364" s="1"/>
      <c r="G364" s="27"/>
      <c r="H364" s="27"/>
      <c r="I364" s="27"/>
      <c r="J364" s="25"/>
      <c r="K364" s="25"/>
      <c r="L364" s="25"/>
      <c r="M364" s="25"/>
      <c r="N364" s="25"/>
      <c r="O364" s="25"/>
      <c r="Q364" s="25"/>
      <c r="R364" s="25"/>
      <c r="S364" s="25"/>
    </row>
    <row r="365" spans="1:20" x14ac:dyDescent="0.25">
      <c r="A365" s="2" t="s">
        <v>40</v>
      </c>
      <c r="B365" s="1"/>
      <c r="C365" s="23"/>
      <c r="D365" s="2" t="s">
        <v>33</v>
      </c>
      <c r="E365" s="24"/>
      <c r="F365" s="2" t="s">
        <v>34</v>
      </c>
      <c r="G365" s="27"/>
      <c r="H365" s="27"/>
      <c r="I365" s="27"/>
      <c r="J365" s="25"/>
      <c r="K365" s="25"/>
      <c r="L365" s="25"/>
      <c r="M365" s="25"/>
      <c r="N365" s="25"/>
      <c r="O365" s="25"/>
      <c r="Q365" s="25"/>
      <c r="R365" s="25"/>
      <c r="S365" s="25"/>
    </row>
    <row r="366" spans="1:20" x14ac:dyDescent="0.25">
      <c r="A366" s="2" t="s">
        <v>35</v>
      </c>
      <c r="B366" s="24"/>
      <c r="C366" s="24"/>
      <c r="D366" s="2" t="s">
        <v>36</v>
      </c>
      <c r="E366" s="23"/>
      <c r="F366" s="2" t="s">
        <v>37</v>
      </c>
      <c r="G366" s="27">
        <v>3.0000000000000001E-3</v>
      </c>
      <c r="H366" s="27">
        <v>1.1000000000000001E-3</v>
      </c>
      <c r="I366" s="117">
        <f>(H366*2.9)/9.8</f>
        <v>3.2551020408163266E-4</v>
      </c>
      <c r="J366" s="25"/>
      <c r="K366" s="25"/>
      <c r="L366" s="25"/>
      <c r="M366" s="25"/>
      <c r="N366" s="25"/>
      <c r="O366" s="25"/>
      <c r="Q366" s="25"/>
      <c r="R366" s="25"/>
      <c r="S366" s="25"/>
    </row>
    <row r="367" spans="1:20" x14ac:dyDescent="0.25">
      <c r="A367" s="2" t="s">
        <v>38</v>
      </c>
      <c r="B367" s="24"/>
      <c r="C367" s="24"/>
      <c r="D367" s="2" t="s">
        <v>97</v>
      </c>
      <c r="E367" s="28"/>
      <c r="F367" s="2" t="s">
        <v>98</v>
      </c>
      <c r="G367" s="27">
        <v>1.3999999999999999E-4</v>
      </c>
      <c r="H367" s="27">
        <v>4.6E-5</v>
      </c>
      <c r="I367" s="117">
        <f>1.3*10^-5</f>
        <v>1.3000000000000001E-5</v>
      </c>
      <c r="J367" s="25"/>
      <c r="K367" s="25"/>
      <c r="L367" s="25"/>
      <c r="M367" s="25"/>
      <c r="N367" s="25"/>
      <c r="O367" s="25"/>
      <c r="Q367" s="25"/>
      <c r="R367" s="25"/>
      <c r="S367" s="25"/>
    </row>
    <row r="368" spans="1:20" x14ac:dyDescent="0.25">
      <c r="A368" s="2" t="s">
        <v>99</v>
      </c>
      <c r="B368" s="24"/>
      <c r="C368" s="29"/>
      <c r="D368" s="2" t="s">
        <v>100</v>
      </c>
      <c r="E368" s="29"/>
      <c r="F368" s="2" t="s">
        <v>101</v>
      </c>
      <c r="G368" s="27">
        <f>G366*(1-0.99)</f>
        <v>3.0000000000000028E-5</v>
      </c>
      <c r="H368" s="27">
        <f>H366*(1-0.99)</f>
        <v>1.100000000000001E-5</v>
      </c>
      <c r="I368" s="117">
        <f>I366*(1-0.99)</f>
        <v>3.2551020408163294E-6</v>
      </c>
      <c r="J368" s="25">
        <f>C366*(E366*G366+E367*G367+E368*G368)/2000</f>
        <v>0</v>
      </c>
      <c r="K368" s="25">
        <f>C366*(E366*H366+E367*H367+E368*H368)/2000</f>
        <v>0</v>
      </c>
      <c r="L368" s="25">
        <f>C366*(E366*I366+E367*I367+E368*I368)/2000</f>
        <v>0</v>
      </c>
      <c r="M368" s="25">
        <f>C367*(E366*G366+E367*G367+E368*G368)</f>
        <v>0</v>
      </c>
      <c r="N368" s="25">
        <f>C367*(E366*H366+E367*H367+E368*H368)</f>
        <v>0</v>
      </c>
      <c r="O368" s="25">
        <f>$C367*($E366*I366+$E367*I367+$E368*I368)</f>
        <v>0</v>
      </c>
      <c r="P368" s="25">
        <f>C367*8760*G366/2000*(E366+E367+E368)</f>
        <v>0</v>
      </c>
      <c r="Q368" s="25">
        <f>C367*8760*H366/2000*(E366+E367+E368)</f>
        <v>0</v>
      </c>
      <c r="R368" s="25">
        <f>$C367*8760*I366/2000*($E366+$E367+$E368)</f>
        <v>0</v>
      </c>
      <c r="S368" s="25" t="str">
        <f>IF($B368=" "," ",IF($B368=4,Q368,"0"))</f>
        <v xml:space="preserve"> </v>
      </c>
      <c r="T368" s="25" t="str">
        <f>IF($B368=" "," ",IF($B368=4,R368,"0"))</f>
        <v xml:space="preserve"> </v>
      </c>
    </row>
    <row r="369" spans="1:20" x14ac:dyDescent="0.25">
      <c r="B369" s="1"/>
      <c r="C369" s="1"/>
      <c r="E369" s="1"/>
      <c r="G369" s="27"/>
      <c r="H369" s="27"/>
      <c r="I369" s="27"/>
      <c r="J369" s="25"/>
      <c r="K369" s="25"/>
      <c r="L369" s="25"/>
      <c r="M369" s="25"/>
      <c r="N369" s="25"/>
      <c r="O369" s="25"/>
      <c r="Q369" s="25"/>
      <c r="R369" s="25"/>
      <c r="S369" s="25"/>
    </row>
    <row r="370" spans="1:20" x14ac:dyDescent="0.25">
      <c r="A370" s="2" t="s">
        <v>40</v>
      </c>
      <c r="B370" s="1"/>
      <c r="C370" s="23"/>
      <c r="D370" s="2" t="s">
        <v>33</v>
      </c>
      <c r="E370" s="24"/>
      <c r="F370" s="2" t="s">
        <v>34</v>
      </c>
      <c r="G370" s="27"/>
      <c r="H370" s="27"/>
      <c r="I370" s="27"/>
      <c r="J370" s="25"/>
      <c r="K370" s="25"/>
      <c r="L370" s="25"/>
      <c r="M370" s="25"/>
      <c r="N370" s="25"/>
      <c r="O370" s="25"/>
      <c r="Q370" s="25"/>
      <c r="R370" s="25"/>
      <c r="S370" s="25"/>
    </row>
    <row r="371" spans="1:20" x14ac:dyDescent="0.25">
      <c r="A371" s="2" t="s">
        <v>35</v>
      </c>
      <c r="B371" s="24"/>
      <c r="C371" s="24"/>
      <c r="D371" s="2" t="s">
        <v>36</v>
      </c>
      <c r="E371" s="23"/>
      <c r="F371" s="2" t="s">
        <v>37</v>
      </c>
      <c r="G371" s="27">
        <v>3.0000000000000001E-3</v>
      </c>
      <c r="H371" s="27">
        <v>1.1000000000000001E-3</v>
      </c>
      <c r="I371" s="117">
        <f>(H371*2.9)/9.8</f>
        <v>3.2551020408163266E-4</v>
      </c>
      <c r="J371" s="25"/>
      <c r="K371" s="25"/>
      <c r="L371" s="25"/>
      <c r="M371" s="25"/>
      <c r="N371" s="25"/>
      <c r="O371" s="25"/>
      <c r="Q371" s="25"/>
      <c r="R371" s="25"/>
      <c r="S371" s="25"/>
    </row>
    <row r="372" spans="1:20" x14ac:dyDescent="0.25">
      <c r="A372" s="2" t="s">
        <v>38</v>
      </c>
      <c r="B372" s="24"/>
      <c r="C372" s="24"/>
      <c r="D372" s="2" t="s">
        <v>97</v>
      </c>
      <c r="E372" s="28"/>
      <c r="F372" s="2" t="s">
        <v>98</v>
      </c>
      <c r="G372" s="27">
        <v>1.3999999999999999E-4</v>
      </c>
      <c r="H372" s="27">
        <v>4.6E-5</v>
      </c>
      <c r="I372" s="117">
        <f>1.3*10^-5</f>
        <v>1.3000000000000001E-5</v>
      </c>
      <c r="J372" s="25"/>
      <c r="K372" s="25"/>
      <c r="L372" s="25"/>
      <c r="M372" s="25"/>
      <c r="N372" s="25"/>
      <c r="O372" s="25"/>
      <c r="S372" s="25"/>
    </row>
    <row r="373" spans="1:20" x14ac:dyDescent="0.25">
      <c r="A373" s="2" t="s">
        <v>99</v>
      </c>
      <c r="B373" s="24"/>
      <c r="C373" s="29"/>
      <c r="D373" s="2" t="s">
        <v>100</v>
      </c>
      <c r="E373" s="29"/>
      <c r="F373" s="2" t="s">
        <v>101</v>
      </c>
      <c r="G373" s="27">
        <f>G371*(1-0.99)</f>
        <v>3.0000000000000028E-5</v>
      </c>
      <c r="H373" s="27">
        <f>H371*(1-0.99)</f>
        <v>1.100000000000001E-5</v>
      </c>
      <c r="I373" s="117">
        <f>I371*(1-0.99)</f>
        <v>3.2551020408163294E-6</v>
      </c>
      <c r="J373" s="25">
        <f>C371*(E371*G371+E372*G372+E373*G373)/2000</f>
        <v>0</v>
      </c>
      <c r="K373" s="25">
        <f>C371*(E371*H371+E372*H372+E373*H373)/2000</f>
        <v>0</v>
      </c>
      <c r="L373" s="25">
        <f>C371*(E371*I371+E372*I372+E373*I373)/2000</f>
        <v>0</v>
      </c>
      <c r="M373" s="25">
        <f>C372*(E371*G371+E372*G372+E373*G373)</f>
        <v>0</v>
      </c>
      <c r="N373" s="25">
        <f>C372*(E371*H371+E372*H372+E373*H373)</f>
        <v>0</v>
      </c>
      <c r="O373" s="25">
        <f>$C372*($E371*I371+$E372*I372+$E373*I373)</f>
        <v>0</v>
      </c>
      <c r="P373" s="25">
        <f>C372*8760*G371/2000*(E371+E372+E373)</f>
        <v>0</v>
      </c>
      <c r="Q373" s="25">
        <f>C372*8760*H371/2000*(E371+E372+E373)</f>
        <v>0</v>
      </c>
      <c r="R373" s="25">
        <f>$C372*8760*I371/2000*($E371+$E372+$E373)</f>
        <v>0</v>
      </c>
      <c r="S373" s="25" t="str">
        <f>IF($B373=" "," ",IF($B373=4,Q373,"0"))</f>
        <v xml:space="preserve"> </v>
      </c>
      <c r="T373" s="25" t="str">
        <f>IF($B373=" "," ",IF($B373=4,R373,"0"))</f>
        <v xml:space="preserve"> </v>
      </c>
    </row>
    <row r="374" spans="1:20" x14ac:dyDescent="0.25">
      <c r="B374" s="1"/>
      <c r="C374" s="1"/>
      <c r="D374" s="2"/>
      <c r="E374" s="1"/>
      <c r="G374" s="27"/>
      <c r="H374" s="27"/>
      <c r="I374" s="27"/>
      <c r="J374" s="25"/>
      <c r="K374" s="25"/>
      <c r="L374" s="25"/>
      <c r="M374" s="25"/>
      <c r="N374" s="25"/>
      <c r="O374" s="25"/>
      <c r="Q374" s="25"/>
      <c r="R374" s="25"/>
      <c r="S374" s="25"/>
    </row>
    <row r="375" spans="1:20" x14ac:dyDescent="0.25">
      <c r="A375" s="2" t="s">
        <v>40</v>
      </c>
      <c r="B375" s="1"/>
      <c r="C375" s="23"/>
      <c r="D375" s="2" t="s">
        <v>33</v>
      </c>
      <c r="E375" s="24"/>
      <c r="F375" s="2" t="s">
        <v>34</v>
      </c>
      <c r="G375" s="27"/>
      <c r="H375" s="27"/>
      <c r="I375" s="27"/>
      <c r="J375" s="25"/>
      <c r="K375" s="25"/>
      <c r="L375" s="25"/>
      <c r="M375" s="25"/>
      <c r="N375" s="25"/>
      <c r="O375" s="25"/>
      <c r="Q375" s="25"/>
      <c r="R375" s="25"/>
      <c r="S375" s="25"/>
    </row>
    <row r="376" spans="1:20" x14ac:dyDescent="0.25">
      <c r="A376" s="2" t="s">
        <v>35</v>
      </c>
      <c r="B376" s="24"/>
      <c r="C376" s="24"/>
      <c r="D376" s="2" t="s">
        <v>36</v>
      </c>
      <c r="E376" s="23"/>
      <c r="F376" s="2" t="s">
        <v>37</v>
      </c>
      <c r="G376" s="27">
        <v>3.0000000000000001E-3</v>
      </c>
      <c r="H376" s="27">
        <v>1.1000000000000001E-3</v>
      </c>
      <c r="I376" s="117">
        <f>(H376*2.9)/9.8</f>
        <v>3.2551020408163266E-4</v>
      </c>
      <c r="J376" s="25"/>
      <c r="K376" s="25"/>
      <c r="L376" s="25"/>
      <c r="M376" s="25"/>
      <c r="N376" s="25"/>
      <c r="O376" s="25"/>
      <c r="Q376" s="25"/>
      <c r="R376" s="25"/>
      <c r="S376" s="25"/>
    </row>
    <row r="377" spans="1:20" x14ac:dyDescent="0.25">
      <c r="A377" s="2" t="s">
        <v>38</v>
      </c>
      <c r="B377" s="24"/>
      <c r="C377" s="24"/>
      <c r="D377" s="2" t="s">
        <v>97</v>
      </c>
      <c r="E377" s="28"/>
      <c r="F377" s="2" t="s">
        <v>98</v>
      </c>
      <c r="G377" s="27">
        <v>1.3999999999999999E-4</v>
      </c>
      <c r="H377" s="27">
        <v>4.6E-5</v>
      </c>
      <c r="I377" s="117">
        <f>1.3*10^-5</f>
        <v>1.3000000000000001E-5</v>
      </c>
      <c r="J377" s="25"/>
      <c r="K377" s="25"/>
      <c r="L377" s="25"/>
      <c r="M377" s="25"/>
      <c r="N377" s="25"/>
      <c r="O377" s="25"/>
      <c r="Q377" s="25"/>
      <c r="R377" s="25"/>
      <c r="S377" s="25"/>
    </row>
    <row r="378" spans="1:20" x14ac:dyDescent="0.25">
      <c r="A378" s="2" t="s">
        <v>99</v>
      </c>
      <c r="B378" s="24"/>
      <c r="C378" s="29"/>
      <c r="D378" s="2" t="s">
        <v>100</v>
      </c>
      <c r="E378" s="29"/>
      <c r="F378" s="2" t="s">
        <v>101</v>
      </c>
      <c r="G378" s="27">
        <f>G376*(1-0.99)</f>
        <v>3.0000000000000028E-5</v>
      </c>
      <c r="H378" s="27">
        <f>H376*(1-0.99)</f>
        <v>1.100000000000001E-5</v>
      </c>
      <c r="I378" s="117">
        <f>I376*(1-0.99)</f>
        <v>3.2551020408163294E-6</v>
      </c>
      <c r="J378" s="25">
        <f>C376*(E376*G376+E377*G377+E378*G378)/2000</f>
        <v>0</v>
      </c>
      <c r="K378" s="25">
        <f>C376*(E376*H376+E377*H377+E378*H378)/2000</f>
        <v>0</v>
      </c>
      <c r="L378" s="25">
        <f>C376*(E376*I376+E377*I377+E378*I378)/2000</f>
        <v>0</v>
      </c>
      <c r="M378" s="25">
        <f>C377*(E376*G376+E377*G377+E378*G378)</f>
        <v>0</v>
      </c>
      <c r="N378" s="25">
        <f>C377*(E376*H376+E377*H377+E378*H378)</f>
        <v>0</v>
      </c>
      <c r="O378" s="25">
        <f>$C377*($E376*I376+$E377*I377+$E378*I378)</f>
        <v>0</v>
      </c>
      <c r="P378" s="25">
        <f>C377*8760*G376/2000*(E376+E377+E378)</f>
        <v>0</v>
      </c>
      <c r="Q378" s="25">
        <f>C377*8760*H376/2000*(E376+E377+E378)</f>
        <v>0</v>
      </c>
      <c r="R378" s="25">
        <f>$C377*8760*I376/2000*($E376+$E377+$E378)</f>
        <v>0</v>
      </c>
      <c r="S378" s="25" t="str">
        <f>IF($B378=" "," ",IF($B378=4,Q378,"0"))</f>
        <v xml:space="preserve"> </v>
      </c>
      <c r="T378" s="25" t="str">
        <f>IF($B378=" "," ",IF($B378=4,R378,"0"))</f>
        <v xml:space="preserve"> </v>
      </c>
    </row>
    <row r="379" spans="1:20" x14ac:dyDescent="0.25">
      <c r="B379" s="1"/>
      <c r="C379" s="1"/>
      <c r="E379" s="1"/>
      <c r="Q379" s="25"/>
      <c r="R379" s="25"/>
      <c r="S379" s="203" t="s">
        <v>61</v>
      </c>
      <c r="T379" s="203"/>
    </row>
    <row r="380" spans="1:20" x14ac:dyDescent="0.25">
      <c r="J380" s="182" t="s">
        <v>96</v>
      </c>
      <c r="K380" s="182"/>
      <c r="L380" s="182"/>
      <c r="M380" s="182" t="s">
        <v>96</v>
      </c>
      <c r="N380" s="182"/>
      <c r="O380" s="182"/>
      <c r="P380" s="180" t="s">
        <v>58</v>
      </c>
      <c r="Q380" s="180"/>
      <c r="R380" s="180"/>
      <c r="S380" s="180" t="s">
        <v>58</v>
      </c>
      <c r="T380" s="180"/>
    </row>
    <row r="381" spans="1:20" x14ac:dyDescent="0.25">
      <c r="G381" s="181" t="s">
        <v>16</v>
      </c>
      <c r="H381" s="181"/>
      <c r="I381" s="181"/>
      <c r="J381" s="182" t="s">
        <v>55</v>
      </c>
      <c r="K381" s="182"/>
      <c r="L381" s="182"/>
      <c r="M381" s="182" t="s">
        <v>56</v>
      </c>
      <c r="N381" s="182"/>
      <c r="O381" s="182"/>
      <c r="P381" s="183" t="s">
        <v>57</v>
      </c>
      <c r="Q381" s="183"/>
      <c r="R381" s="183"/>
      <c r="S381" s="183" t="s">
        <v>60</v>
      </c>
      <c r="T381" s="183"/>
    </row>
    <row r="382" spans="1:20" x14ac:dyDescent="0.25">
      <c r="G382" s="22" t="s">
        <v>17</v>
      </c>
      <c r="H382" s="22" t="s">
        <v>18</v>
      </c>
      <c r="I382" s="22" t="s">
        <v>51</v>
      </c>
      <c r="J382" s="22" t="s">
        <v>17</v>
      </c>
      <c r="K382" s="22" t="s">
        <v>19</v>
      </c>
      <c r="L382" s="22" t="s">
        <v>51</v>
      </c>
      <c r="M382" s="22" t="s">
        <v>17</v>
      </c>
      <c r="N382" s="22" t="s">
        <v>19</v>
      </c>
      <c r="O382" s="22" t="s">
        <v>51</v>
      </c>
      <c r="P382" s="22" t="s">
        <v>17</v>
      </c>
      <c r="Q382" s="22" t="s">
        <v>19</v>
      </c>
      <c r="R382" s="22" t="s">
        <v>51</v>
      </c>
      <c r="S382" s="22" t="s">
        <v>19</v>
      </c>
      <c r="T382" s="22" t="s">
        <v>51</v>
      </c>
    </row>
    <row r="383" spans="1:20" x14ac:dyDescent="0.25">
      <c r="A383" s="2" t="s">
        <v>20</v>
      </c>
      <c r="D383" s="2" t="s">
        <v>21</v>
      </c>
      <c r="E383" s="2"/>
      <c r="G383" s="22" t="s">
        <v>23</v>
      </c>
      <c r="H383" s="22" t="s">
        <v>23</v>
      </c>
      <c r="I383" s="22" t="s">
        <v>23</v>
      </c>
      <c r="J383" s="22" t="s">
        <v>24</v>
      </c>
      <c r="K383" s="22" t="s">
        <v>24</v>
      </c>
      <c r="L383" s="22" t="s">
        <v>24</v>
      </c>
      <c r="M383" s="22" t="s">
        <v>25</v>
      </c>
      <c r="N383" s="22" t="s">
        <v>25</v>
      </c>
      <c r="O383" s="22" t="s">
        <v>24</v>
      </c>
      <c r="P383" s="22" t="s">
        <v>24</v>
      </c>
      <c r="Q383" s="22" t="s">
        <v>24</v>
      </c>
      <c r="R383" s="22" t="s">
        <v>24</v>
      </c>
      <c r="S383" s="22" t="s">
        <v>24</v>
      </c>
      <c r="T383" s="22" t="s">
        <v>24</v>
      </c>
    </row>
    <row r="384" spans="1:20" x14ac:dyDescent="0.25">
      <c r="A384" s="2" t="s">
        <v>26</v>
      </c>
      <c r="B384" s="2"/>
      <c r="D384" s="2" t="s">
        <v>27</v>
      </c>
      <c r="E384" s="2"/>
      <c r="G384" s="2" t="s">
        <v>29</v>
      </c>
      <c r="H384" s="2" t="s">
        <v>30</v>
      </c>
      <c r="I384" s="2" t="s">
        <v>30</v>
      </c>
      <c r="J384" s="2" t="s">
        <v>29</v>
      </c>
      <c r="K384" s="2" t="s">
        <v>29</v>
      </c>
      <c r="L384" s="2" t="s">
        <v>31</v>
      </c>
      <c r="M384" s="2" t="s">
        <v>31</v>
      </c>
      <c r="N384" s="2" t="s">
        <v>31</v>
      </c>
      <c r="O384" s="2" t="s">
        <v>31</v>
      </c>
      <c r="P384" s="2" t="s">
        <v>31</v>
      </c>
      <c r="Q384" s="2" t="s">
        <v>31</v>
      </c>
      <c r="R384" s="2" t="s">
        <v>31</v>
      </c>
      <c r="S384" s="22" t="s">
        <v>31</v>
      </c>
      <c r="T384" s="22" t="s">
        <v>31</v>
      </c>
    </row>
    <row r="385" spans="1:20" x14ac:dyDescent="0.25">
      <c r="A385" s="2" t="s">
        <v>40</v>
      </c>
      <c r="B385" s="1"/>
      <c r="C385" s="23"/>
      <c r="D385" s="2" t="s">
        <v>33</v>
      </c>
      <c r="E385" s="24"/>
      <c r="F385" s="2" t="s">
        <v>34</v>
      </c>
      <c r="G385" s="27"/>
      <c r="H385" s="27"/>
      <c r="I385" s="27"/>
      <c r="J385" s="25"/>
      <c r="K385" s="25"/>
      <c r="L385" s="25"/>
      <c r="M385" s="25"/>
      <c r="N385" s="25"/>
      <c r="O385" s="25"/>
      <c r="Q385" s="25"/>
      <c r="R385" s="25"/>
      <c r="S385" s="25"/>
    </row>
    <row r="386" spans="1:20" x14ac:dyDescent="0.25">
      <c r="A386" s="2" t="s">
        <v>35</v>
      </c>
      <c r="B386" s="24"/>
      <c r="C386" s="24"/>
      <c r="D386" s="2" t="s">
        <v>36</v>
      </c>
      <c r="E386" s="23"/>
      <c r="F386" s="2" t="s">
        <v>37</v>
      </c>
      <c r="G386" s="27">
        <v>3.0000000000000001E-3</v>
      </c>
      <c r="H386" s="27">
        <v>1.1000000000000001E-3</v>
      </c>
      <c r="I386" s="117">
        <f>(H386*2.9)/9.8</f>
        <v>3.2551020408163266E-4</v>
      </c>
      <c r="J386" s="25"/>
      <c r="K386" s="25"/>
      <c r="L386" s="25"/>
      <c r="M386" s="25"/>
      <c r="N386" s="25"/>
      <c r="O386" s="25"/>
      <c r="Q386" s="25"/>
      <c r="R386" s="25"/>
      <c r="S386" s="25"/>
    </row>
    <row r="387" spans="1:20" x14ac:dyDescent="0.25">
      <c r="A387" s="2" t="s">
        <v>38</v>
      </c>
      <c r="B387" s="24"/>
      <c r="C387" s="24"/>
      <c r="D387" s="2" t="s">
        <v>97</v>
      </c>
      <c r="E387" s="28"/>
      <c r="F387" s="2" t="s">
        <v>98</v>
      </c>
      <c r="G387" s="27">
        <v>1.3999999999999999E-4</v>
      </c>
      <c r="H387" s="27">
        <v>4.6E-5</v>
      </c>
      <c r="I387" s="117">
        <f>1.3*10^-5</f>
        <v>1.3000000000000001E-5</v>
      </c>
      <c r="J387" s="25"/>
      <c r="K387" s="25"/>
      <c r="L387" s="25"/>
      <c r="M387" s="25"/>
      <c r="N387" s="25"/>
      <c r="O387" s="25"/>
      <c r="Q387" s="25"/>
      <c r="R387" s="25"/>
      <c r="S387" s="25"/>
    </row>
    <row r="388" spans="1:20" x14ac:dyDescent="0.25">
      <c r="A388" s="2" t="s">
        <v>99</v>
      </c>
      <c r="B388" s="24"/>
      <c r="C388" s="29"/>
      <c r="D388" s="2" t="s">
        <v>100</v>
      </c>
      <c r="E388" s="29"/>
      <c r="F388" s="2" t="s">
        <v>101</v>
      </c>
      <c r="G388" s="27">
        <f>G386*(1-0.99)</f>
        <v>3.0000000000000028E-5</v>
      </c>
      <c r="H388" s="27">
        <f>H386*(1-0.99)</f>
        <v>1.100000000000001E-5</v>
      </c>
      <c r="I388" s="117">
        <f>I386*(1-0.99)</f>
        <v>3.2551020408163294E-6</v>
      </c>
      <c r="J388" s="25">
        <f>C386*(E386*G386+E387*G387+E388*G388)/2000</f>
        <v>0</v>
      </c>
      <c r="K388" s="25">
        <f>C386*(E386*H386+E387*H387+E388*H388)/2000</f>
        <v>0</v>
      </c>
      <c r="L388" s="25">
        <f>C386*(E386*I386+E387*I387+E388*I388)/2000</f>
        <v>0</v>
      </c>
      <c r="M388" s="25">
        <f>C387*(E386*G386+E387*G387+E388*G388)</f>
        <v>0</v>
      </c>
      <c r="N388" s="25">
        <f>C387*(E386*H386+E387*H387+E388*H388)</f>
        <v>0</v>
      </c>
      <c r="O388" s="25">
        <f>$C387*($E386*I386+$E387*I387+$E388*I388)</f>
        <v>0</v>
      </c>
      <c r="P388" s="25">
        <f>C387*8760*G386/2000*(E386+E387+E388)</f>
        <v>0</v>
      </c>
      <c r="Q388" s="25">
        <f>C387*8760*H386/2000*(E386+E387+E388)</f>
        <v>0</v>
      </c>
      <c r="R388" s="25">
        <f>$C387*8760*I386/2000*($E386+$E387+$E388)</f>
        <v>0</v>
      </c>
      <c r="S388" s="25" t="str">
        <f>IF($B388=" "," ",IF($B388=4,Q388,"0"))</f>
        <v xml:space="preserve"> </v>
      </c>
      <c r="T388" s="25" t="str">
        <f>IF($B388=" "," ",IF($B388=4,R388,"0"))</f>
        <v xml:space="preserve"> </v>
      </c>
    </row>
    <row r="389" spans="1:20" x14ac:dyDescent="0.25">
      <c r="B389" s="1"/>
      <c r="C389" s="1"/>
      <c r="E389" s="1"/>
      <c r="G389" s="27"/>
      <c r="H389" s="27"/>
      <c r="I389" s="27"/>
      <c r="J389" s="25"/>
      <c r="K389" s="25"/>
      <c r="L389" s="25"/>
      <c r="M389" s="25"/>
      <c r="N389" s="25"/>
      <c r="O389" s="25"/>
      <c r="Q389" s="25"/>
      <c r="R389" s="25"/>
      <c r="S389" s="25"/>
    </row>
    <row r="390" spans="1:20" x14ac:dyDescent="0.25">
      <c r="A390" s="2" t="s">
        <v>40</v>
      </c>
      <c r="B390" s="1"/>
      <c r="C390" s="23"/>
      <c r="D390" s="2" t="s">
        <v>33</v>
      </c>
      <c r="E390" s="24"/>
      <c r="F390" s="2" t="s">
        <v>34</v>
      </c>
      <c r="G390" s="27"/>
      <c r="H390" s="27"/>
      <c r="I390" s="27"/>
      <c r="J390" s="25"/>
      <c r="K390" s="25"/>
      <c r="L390" s="25"/>
      <c r="M390" s="25"/>
      <c r="N390" s="25"/>
      <c r="O390" s="25"/>
      <c r="Q390" s="25"/>
      <c r="R390" s="25"/>
      <c r="S390" s="25"/>
    </row>
    <row r="391" spans="1:20" x14ac:dyDescent="0.25">
      <c r="A391" s="2" t="s">
        <v>35</v>
      </c>
      <c r="B391" s="24"/>
      <c r="C391" s="24"/>
      <c r="D391" s="2" t="s">
        <v>36</v>
      </c>
      <c r="E391" s="23"/>
      <c r="F391" s="2" t="s">
        <v>37</v>
      </c>
      <c r="G391" s="27">
        <v>3.0000000000000001E-3</v>
      </c>
      <c r="H391" s="27">
        <v>1.1000000000000001E-3</v>
      </c>
      <c r="I391" s="117">
        <f>(H391*2.9)/9.8</f>
        <v>3.2551020408163266E-4</v>
      </c>
      <c r="J391" s="25"/>
      <c r="K391" s="25"/>
      <c r="L391" s="25"/>
      <c r="M391" s="25"/>
      <c r="N391" s="25"/>
      <c r="O391" s="25"/>
      <c r="Q391" s="25"/>
      <c r="R391" s="25"/>
      <c r="S391" s="25"/>
    </row>
    <row r="392" spans="1:20" x14ac:dyDescent="0.25">
      <c r="A392" s="2" t="s">
        <v>38</v>
      </c>
      <c r="B392" s="24"/>
      <c r="C392" s="24"/>
      <c r="D392" s="2" t="s">
        <v>97</v>
      </c>
      <c r="E392" s="28"/>
      <c r="F392" s="2" t="s">
        <v>98</v>
      </c>
      <c r="G392" s="27">
        <v>1.3999999999999999E-4</v>
      </c>
      <c r="H392" s="27">
        <v>4.6E-5</v>
      </c>
      <c r="I392" s="117">
        <f>1.3*10^-5</f>
        <v>1.3000000000000001E-5</v>
      </c>
      <c r="J392" s="25"/>
      <c r="K392" s="25"/>
      <c r="L392" s="25"/>
      <c r="M392" s="25"/>
      <c r="N392" s="25"/>
      <c r="O392" s="25"/>
      <c r="Q392" s="25"/>
      <c r="R392" s="25"/>
      <c r="S392" s="25"/>
    </row>
    <row r="393" spans="1:20" x14ac:dyDescent="0.25">
      <c r="A393" s="2" t="s">
        <v>99</v>
      </c>
      <c r="B393" s="24"/>
      <c r="C393" s="29"/>
      <c r="D393" s="2" t="s">
        <v>100</v>
      </c>
      <c r="E393" s="29"/>
      <c r="F393" s="2" t="s">
        <v>101</v>
      </c>
      <c r="G393" s="27">
        <f>G391*(1-0.99)</f>
        <v>3.0000000000000028E-5</v>
      </c>
      <c r="H393" s="27">
        <f>H391*(1-0.99)</f>
        <v>1.100000000000001E-5</v>
      </c>
      <c r="I393" s="117">
        <f>I391*(1-0.99)</f>
        <v>3.2551020408163294E-6</v>
      </c>
      <c r="J393" s="25">
        <f>C391*(E391*G391+E392*G392+E393*G393)/2000</f>
        <v>0</v>
      </c>
      <c r="K393" s="25">
        <f>C391*(E391*H391+E392*H392+E393*H393)/2000</f>
        <v>0</v>
      </c>
      <c r="L393" s="25">
        <f>C391*(E391*I391+E392*I392+E393*I393)/2000</f>
        <v>0</v>
      </c>
      <c r="M393" s="25">
        <f>C392*(E391*G391+E392*G392+E393*G393)</f>
        <v>0</v>
      </c>
      <c r="N393" s="25">
        <f>C392*(E391*H391+E392*H392+E393*H393)</f>
        <v>0</v>
      </c>
      <c r="O393" s="25">
        <f>$C392*($E391*I391+$E392*I392+$E393*I393)</f>
        <v>0</v>
      </c>
      <c r="P393" s="25">
        <f>C392*8760*G391/2000*(E391+E392+E393)</f>
        <v>0</v>
      </c>
      <c r="Q393" s="25">
        <f>C392*8760*H391/2000*(E391+E392+E393)</f>
        <v>0</v>
      </c>
      <c r="R393" s="25">
        <f>$C392*8760*I391/2000*($E391+$E392+$E393)</f>
        <v>0</v>
      </c>
      <c r="S393" s="25" t="str">
        <f>IF($B393=" "," ",IF($B393=4,Q393,"0"))</f>
        <v xml:space="preserve"> </v>
      </c>
      <c r="T393" s="25" t="str">
        <f>IF($B393=" "," ",IF($B393=4,R393,"0"))</f>
        <v xml:space="preserve"> </v>
      </c>
    </row>
    <row r="394" spans="1:20" x14ac:dyDescent="0.25">
      <c r="B394" s="1"/>
      <c r="C394" s="1"/>
      <c r="E394" s="1"/>
      <c r="G394" s="27"/>
      <c r="H394" s="27"/>
      <c r="I394" s="27"/>
      <c r="J394" s="25"/>
      <c r="K394" s="25"/>
      <c r="L394" s="25"/>
      <c r="M394" s="25"/>
      <c r="N394" s="25"/>
      <c r="O394" s="25"/>
      <c r="Q394" s="25"/>
      <c r="R394" s="25"/>
      <c r="S394" s="25"/>
    </row>
    <row r="395" spans="1:20" x14ac:dyDescent="0.25">
      <c r="A395" s="2" t="s">
        <v>40</v>
      </c>
      <c r="B395" s="1"/>
      <c r="C395" s="23"/>
      <c r="D395" s="2" t="s">
        <v>33</v>
      </c>
      <c r="E395" s="24"/>
      <c r="F395" s="2" t="s">
        <v>34</v>
      </c>
      <c r="G395" s="27"/>
      <c r="H395" s="27"/>
      <c r="I395" s="27"/>
      <c r="J395" s="25"/>
      <c r="K395" s="25"/>
      <c r="L395" s="25"/>
      <c r="M395" s="25"/>
      <c r="N395" s="25"/>
      <c r="O395" s="25"/>
      <c r="S395" s="25"/>
    </row>
    <row r="396" spans="1:20" x14ac:dyDescent="0.25">
      <c r="A396" s="2" t="s">
        <v>35</v>
      </c>
      <c r="B396" s="24"/>
      <c r="C396" s="24"/>
      <c r="D396" s="2" t="s">
        <v>36</v>
      </c>
      <c r="E396" s="23"/>
      <c r="F396" s="2" t="s">
        <v>37</v>
      </c>
      <c r="G396" s="27">
        <v>3.0000000000000001E-3</v>
      </c>
      <c r="H396" s="27">
        <v>1.1000000000000001E-3</v>
      </c>
      <c r="I396" s="117">
        <f>(H396*2.9)/9.8</f>
        <v>3.2551020408163266E-4</v>
      </c>
      <c r="J396" s="25"/>
      <c r="K396" s="25"/>
      <c r="L396" s="25"/>
      <c r="M396" s="25"/>
      <c r="N396" s="25"/>
      <c r="O396" s="25"/>
      <c r="S396" s="25"/>
    </row>
    <row r="397" spans="1:20" x14ac:dyDescent="0.25">
      <c r="A397" s="2" t="s">
        <v>38</v>
      </c>
      <c r="B397" s="24"/>
      <c r="C397" s="24"/>
      <c r="D397" s="2" t="s">
        <v>97</v>
      </c>
      <c r="E397" s="28"/>
      <c r="F397" s="2" t="s">
        <v>98</v>
      </c>
      <c r="G397" s="27">
        <v>1.3999999999999999E-4</v>
      </c>
      <c r="H397" s="27">
        <v>4.6E-5</v>
      </c>
      <c r="I397" s="117">
        <f>1.3*10^-5</f>
        <v>1.3000000000000001E-5</v>
      </c>
      <c r="J397" s="25"/>
      <c r="K397" s="25"/>
      <c r="L397" s="25"/>
      <c r="M397" s="25"/>
      <c r="N397" s="25"/>
      <c r="O397" s="25"/>
      <c r="Q397" s="25"/>
      <c r="R397" s="25"/>
      <c r="S397" s="25"/>
    </row>
    <row r="398" spans="1:20" x14ac:dyDescent="0.25">
      <c r="A398" s="2" t="s">
        <v>99</v>
      </c>
      <c r="B398" s="24"/>
      <c r="C398" s="29"/>
      <c r="D398" s="2" t="s">
        <v>100</v>
      </c>
      <c r="E398" s="29"/>
      <c r="F398" s="2" t="s">
        <v>101</v>
      </c>
      <c r="G398" s="27">
        <f>G396*(1-0.99)</f>
        <v>3.0000000000000028E-5</v>
      </c>
      <c r="H398" s="27">
        <f>H396*(1-0.99)</f>
        <v>1.100000000000001E-5</v>
      </c>
      <c r="I398" s="117">
        <f>I396*(1-0.99)</f>
        <v>3.2551020408163294E-6</v>
      </c>
      <c r="J398" s="25">
        <f>C396*(E396*G396+E397*G397+E398*G398)/2000</f>
        <v>0</v>
      </c>
      <c r="K398" s="25">
        <f>C396*(E396*H396+E397*H397+E398*H398)/2000</f>
        <v>0</v>
      </c>
      <c r="L398" s="25">
        <f>C396*(E396*I396+E397*I397+E398*I398)/2000</f>
        <v>0</v>
      </c>
      <c r="M398" s="25">
        <f>C397*(E396*G396+E397*G397+E398*G398)</f>
        <v>0</v>
      </c>
      <c r="N398" s="25">
        <f>C397*(E396*H396+E397*H397+E398*H398)</f>
        <v>0</v>
      </c>
      <c r="O398" s="25">
        <f>$C397*($E396*I396+$E397*I397+$E398*I398)</f>
        <v>0</v>
      </c>
      <c r="P398" s="25">
        <f>C397*8760*G396/2000*(E396+E397+E398)</f>
        <v>0</v>
      </c>
      <c r="Q398" s="25">
        <f>C397*8760*H396/2000*(E396+E397+E398)</f>
        <v>0</v>
      </c>
      <c r="R398" s="25">
        <f>$C397*8760*I396/2000*($E396+$E397+$E398)</f>
        <v>0</v>
      </c>
      <c r="S398" s="25" t="str">
        <f>IF($B398=" "," ",IF($B398=4,Q398,"0"))</f>
        <v xml:space="preserve"> </v>
      </c>
      <c r="T398" s="25" t="str">
        <f>IF($B398=" "," ",IF($B398=4,R398,"0"))</f>
        <v xml:space="preserve"> </v>
      </c>
    </row>
    <row r="399" spans="1:20" x14ac:dyDescent="0.25">
      <c r="B399" s="1"/>
      <c r="C399" s="1"/>
      <c r="E399" s="1"/>
      <c r="G399" s="27"/>
      <c r="H399" s="27"/>
      <c r="I399" s="27"/>
      <c r="J399" s="25"/>
      <c r="K399" s="25"/>
      <c r="L399" s="25"/>
      <c r="M399" s="25"/>
      <c r="N399" s="25"/>
      <c r="O399" s="25"/>
      <c r="Q399" s="25"/>
      <c r="R399" s="25"/>
      <c r="S399" s="25"/>
    </row>
    <row r="400" spans="1:20" x14ac:dyDescent="0.25">
      <c r="A400" s="2" t="s">
        <v>40</v>
      </c>
      <c r="B400" s="1"/>
      <c r="C400" s="23"/>
      <c r="D400" s="2" t="s">
        <v>33</v>
      </c>
      <c r="E400" s="24"/>
      <c r="F400" s="2" t="s">
        <v>34</v>
      </c>
      <c r="G400" s="27"/>
      <c r="H400" s="27"/>
      <c r="I400" s="27"/>
      <c r="J400" s="25"/>
      <c r="K400" s="25"/>
      <c r="L400" s="25"/>
      <c r="M400" s="25"/>
      <c r="N400" s="25"/>
      <c r="O400" s="25"/>
      <c r="Q400" s="25"/>
      <c r="R400" s="25"/>
      <c r="S400" s="25"/>
    </row>
    <row r="401" spans="1:20" x14ac:dyDescent="0.25">
      <c r="A401" s="2" t="s">
        <v>35</v>
      </c>
      <c r="B401" s="24"/>
      <c r="C401" s="24"/>
      <c r="D401" s="2" t="s">
        <v>36</v>
      </c>
      <c r="E401" s="23"/>
      <c r="F401" s="2" t="s">
        <v>37</v>
      </c>
      <c r="G401" s="27">
        <v>3.0000000000000001E-3</v>
      </c>
      <c r="H401" s="27">
        <v>1.1000000000000001E-3</v>
      </c>
      <c r="I401" s="117">
        <f>(H401*2.9)/9.8</f>
        <v>3.2551020408163266E-4</v>
      </c>
      <c r="J401" s="25"/>
      <c r="K401" s="25"/>
      <c r="L401" s="25"/>
      <c r="M401" s="25"/>
      <c r="N401" s="25"/>
      <c r="O401" s="25"/>
      <c r="Q401" s="25"/>
      <c r="R401" s="25"/>
      <c r="S401" s="25"/>
    </row>
    <row r="402" spans="1:20" x14ac:dyDescent="0.25">
      <c r="A402" s="2" t="s">
        <v>38</v>
      </c>
      <c r="B402" s="24"/>
      <c r="C402" s="24"/>
      <c r="D402" s="2" t="s">
        <v>97</v>
      </c>
      <c r="E402" s="28"/>
      <c r="F402" s="2" t="s">
        <v>98</v>
      </c>
      <c r="G402" s="27">
        <v>1.3999999999999999E-4</v>
      </c>
      <c r="H402" s="27">
        <v>4.6E-5</v>
      </c>
      <c r="I402" s="117">
        <f>1.3*10^-5</f>
        <v>1.3000000000000001E-5</v>
      </c>
      <c r="J402" s="25"/>
      <c r="K402" s="25"/>
      <c r="L402" s="25"/>
      <c r="M402" s="25"/>
      <c r="N402" s="25"/>
      <c r="O402" s="25"/>
      <c r="Q402" s="25"/>
      <c r="R402" s="25"/>
      <c r="S402" s="25"/>
    </row>
    <row r="403" spans="1:20" x14ac:dyDescent="0.25">
      <c r="A403" s="2" t="s">
        <v>99</v>
      </c>
      <c r="B403" s="24"/>
      <c r="C403" s="29"/>
      <c r="D403" s="2" t="s">
        <v>100</v>
      </c>
      <c r="E403" s="29"/>
      <c r="F403" s="2" t="s">
        <v>101</v>
      </c>
      <c r="G403" s="27">
        <f>G401*(1-0.99)</f>
        <v>3.0000000000000028E-5</v>
      </c>
      <c r="H403" s="27">
        <f>H401*(1-0.99)</f>
        <v>1.100000000000001E-5</v>
      </c>
      <c r="I403" s="117">
        <f>I401*(1-0.99)</f>
        <v>3.2551020408163294E-6</v>
      </c>
      <c r="J403" s="25">
        <f>C401*(E401*G401+E402*G402+E403*G403)/2000</f>
        <v>0</v>
      </c>
      <c r="K403" s="25">
        <f>C401*(E401*H401+E402*H402+E403*H403)/2000</f>
        <v>0</v>
      </c>
      <c r="L403" s="25">
        <f>C401*(E401*I401+E402*I402+E403*I403)/2000</f>
        <v>0</v>
      </c>
      <c r="M403" s="25">
        <f>C402*(E401*G401+E402*G402+E403*G403)</f>
        <v>0</v>
      </c>
      <c r="N403" s="25">
        <f>C402*(E401*H401+E402*H402+E403*H403)</f>
        <v>0</v>
      </c>
      <c r="O403" s="25">
        <f>$C402*($E401*I401+$E402*I402+$E403*I403)</f>
        <v>0</v>
      </c>
      <c r="P403" s="25">
        <f>C402*8760*G401/2000*(E401+E402+E403)</f>
        <v>0</v>
      </c>
      <c r="Q403" s="25">
        <f>C402*8760*H401/2000*(E401+E402+E403)</f>
        <v>0</v>
      </c>
      <c r="R403" s="25">
        <f>$C402*8760*I401/2000*($E401+$E402+$E403)</f>
        <v>0</v>
      </c>
      <c r="S403" s="25" t="str">
        <f>IF($B403=" "," ",IF($B403=4,Q403,"0"))</f>
        <v xml:space="preserve"> </v>
      </c>
      <c r="T403" s="25" t="str">
        <f>IF($B403=" "," ",IF($B403=4,R403,"0"))</f>
        <v xml:space="preserve"> </v>
      </c>
    </row>
    <row r="404" spans="1:20" x14ac:dyDescent="0.25">
      <c r="B404" s="1"/>
      <c r="C404" s="1"/>
      <c r="E404" s="1"/>
      <c r="G404" s="27"/>
      <c r="H404" s="27"/>
      <c r="I404" s="27"/>
      <c r="J404" s="25"/>
      <c r="K404" s="25"/>
      <c r="L404" s="25"/>
      <c r="M404" s="25"/>
      <c r="N404" s="25"/>
      <c r="O404" s="25"/>
      <c r="Q404" s="25"/>
      <c r="R404" s="25"/>
      <c r="S404" s="25"/>
    </row>
    <row r="405" spans="1:20" x14ac:dyDescent="0.25">
      <c r="A405" s="2" t="s">
        <v>40</v>
      </c>
      <c r="B405" s="1"/>
      <c r="C405" s="23"/>
      <c r="D405" s="2" t="s">
        <v>33</v>
      </c>
      <c r="E405" s="24"/>
      <c r="F405" s="2" t="s">
        <v>34</v>
      </c>
      <c r="G405" s="27"/>
      <c r="H405" s="27"/>
      <c r="I405" s="27"/>
      <c r="J405" s="25"/>
      <c r="K405" s="25"/>
      <c r="L405" s="25"/>
      <c r="M405" s="25"/>
      <c r="N405" s="25"/>
      <c r="O405" s="25"/>
      <c r="Q405" s="25"/>
      <c r="R405" s="25"/>
      <c r="S405" s="25"/>
    </row>
    <row r="406" spans="1:20" x14ac:dyDescent="0.25">
      <c r="A406" s="2" t="s">
        <v>35</v>
      </c>
      <c r="B406" s="24"/>
      <c r="C406" s="24"/>
      <c r="D406" s="2" t="s">
        <v>36</v>
      </c>
      <c r="E406" s="23"/>
      <c r="F406" s="2" t="s">
        <v>37</v>
      </c>
      <c r="G406" s="27">
        <v>3.0000000000000001E-3</v>
      </c>
      <c r="H406" s="27">
        <v>1.1000000000000001E-3</v>
      </c>
      <c r="I406" s="117">
        <f>(H406*2.9)/9.8</f>
        <v>3.2551020408163266E-4</v>
      </c>
      <c r="J406" s="25"/>
      <c r="K406" s="25"/>
      <c r="L406" s="25"/>
      <c r="M406" s="25"/>
      <c r="N406" s="25"/>
      <c r="O406" s="25"/>
      <c r="Q406" s="25"/>
      <c r="R406" s="25"/>
      <c r="S406" s="25"/>
    </row>
    <row r="407" spans="1:20" x14ac:dyDescent="0.25">
      <c r="A407" s="2" t="s">
        <v>38</v>
      </c>
      <c r="B407" s="24"/>
      <c r="C407" s="24"/>
      <c r="D407" s="2" t="s">
        <v>97</v>
      </c>
      <c r="E407" s="28"/>
      <c r="F407" s="2" t="s">
        <v>98</v>
      </c>
      <c r="G407" s="27">
        <v>1.3999999999999999E-4</v>
      </c>
      <c r="H407" s="27">
        <v>4.6E-5</v>
      </c>
      <c r="I407" s="117">
        <f>1.3*10^-5</f>
        <v>1.3000000000000001E-5</v>
      </c>
      <c r="J407" s="25"/>
      <c r="K407" s="25"/>
      <c r="L407" s="25"/>
      <c r="M407" s="25"/>
      <c r="N407" s="25"/>
      <c r="O407" s="25"/>
      <c r="Q407" s="25"/>
      <c r="R407" s="25"/>
      <c r="S407" s="25"/>
    </row>
    <row r="408" spans="1:20" x14ac:dyDescent="0.25">
      <c r="A408" s="2" t="s">
        <v>99</v>
      </c>
      <c r="B408" s="24"/>
      <c r="C408" s="29"/>
      <c r="D408" s="2" t="s">
        <v>100</v>
      </c>
      <c r="E408" s="29"/>
      <c r="F408" s="2" t="s">
        <v>101</v>
      </c>
      <c r="G408" s="27">
        <f>G406*(1-0.99)</f>
        <v>3.0000000000000028E-5</v>
      </c>
      <c r="H408" s="27">
        <f>H406*(1-0.99)</f>
        <v>1.100000000000001E-5</v>
      </c>
      <c r="I408" s="117">
        <f>I406*(1-0.99)</f>
        <v>3.2551020408163294E-6</v>
      </c>
      <c r="J408" s="25">
        <f>C406*(E406*G406+E407*G407+E408*G408)/2000</f>
        <v>0</v>
      </c>
      <c r="K408" s="25">
        <f>C406*(E406*H406+E407*H407+E408*H408)/2000</f>
        <v>0</v>
      </c>
      <c r="L408" s="25">
        <f>C406*(E406*I406+E407*I407+E408*I408)/2000</f>
        <v>0</v>
      </c>
      <c r="M408" s="25">
        <f>C407*(E406*G406+E407*G407+E408*G408)</f>
        <v>0</v>
      </c>
      <c r="N408" s="25">
        <f>C407*(E406*H406+E407*H407+E408*H408)</f>
        <v>0</v>
      </c>
      <c r="O408" s="25">
        <f>$C407*($E406*I406+$E407*I407+$E408*I408)</f>
        <v>0</v>
      </c>
      <c r="P408" s="25">
        <f>C407*8760*G406/2000*(E406+E407+E408)</f>
        <v>0</v>
      </c>
      <c r="Q408" s="25">
        <f>C407*8760*H406/2000*(E406+E407+E408)</f>
        <v>0</v>
      </c>
      <c r="R408" s="25">
        <f>$C407*8760*I406/2000*($E406+$E407+$E408)</f>
        <v>0</v>
      </c>
      <c r="S408" s="25" t="str">
        <f>IF($B408=" "," ",IF($B408=4,Q408,"0"))</f>
        <v xml:space="preserve"> </v>
      </c>
      <c r="T408" s="25" t="str">
        <f>IF($B408=" "," ",IF($B408=4,R408,"0"))</f>
        <v xml:space="preserve"> </v>
      </c>
    </row>
    <row r="409" spans="1:20" x14ac:dyDescent="0.25">
      <c r="B409" s="1"/>
      <c r="C409" s="1"/>
      <c r="E409" s="1"/>
      <c r="G409" s="27"/>
      <c r="H409" s="27"/>
      <c r="I409" s="27"/>
      <c r="J409" s="25"/>
      <c r="K409" s="25"/>
      <c r="L409" s="25"/>
      <c r="M409" s="25"/>
      <c r="N409" s="25"/>
      <c r="O409" s="25"/>
      <c r="Q409" s="25"/>
      <c r="R409" s="25"/>
      <c r="S409" s="25"/>
    </row>
    <row r="410" spans="1:20" x14ac:dyDescent="0.25">
      <c r="A410" s="2" t="s">
        <v>40</v>
      </c>
      <c r="B410" s="1"/>
      <c r="C410" s="23"/>
      <c r="D410" s="2" t="s">
        <v>33</v>
      </c>
      <c r="E410" s="24"/>
      <c r="F410" s="2" t="s">
        <v>34</v>
      </c>
      <c r="G410" s="27"/>
      <c r="H410" s="27"/>
      <c r="I410" s="27"/>
      <c r="J410" s="25"/>
      <c r="K410" s="25"/>
      <c r="L410" s="25"/>
      <c r="M410" s="25"/>
      <c r="N410" s="25"/>
      <c r="O410" s="25"/>
      <c r="Q410" s="25"/>
      <c r="R410" s="25"/>
      <c r="S410" s="25"/>
    </row>
    <row r="411" spans="1:20" x14ac:dyDescent="0.25">
      <c r="A411" s="2" t="s">
        <v>35</v>
      </c>
      <c r="B411" s="24"/>
      <c r="C411" s="24"/>
      <c r="D411" s="2" t="s">
        <v>36</v>
      </c>
      <c r="E411" s="23"/>
      <c r="F411" s="2" t="s">
        <v>37</v>
      </c>
      <c r="G411" s="27">
        <v>3.0000000000000001E-3</v>
      </c>
      <c r="H411" s="27">
        <v>1.1000000000000001E-3</v>
      </c>
      <c r="I411" s="117">
        <f>(H411*2.9)/9.8</f>
        <v>3.2551020408163266E-4</v>
      </c>
      <c r="J411" s="25"/>
      <c r="K411" s="25"/>
      <c r="L411" s="25"/>
      <c r="M411" s="25"/>
      <c r="N411" s="25"/>
      <c r="O411" s="25"/>
      <c r="Q411" s="25"/>
      <c r="R411" s="25"/>
      <c r="S411" s="25"/>
    </row>
    <row r="412" spans="1:20" x14ac:dyDescent="0.25">
      <c r="A412" s="2" t="s">
        <v>38</v>
      </c>
      <c r="B412" s="24"/>
      <c r="C412" s="24"/>
      <c r="D412" s="2" t="s">
        <v>97</v>
      </c>
      <c r="E412" s="28"/>
      <c r="F412" s="2" t="s">
        <v>98</v>
      </c>
      <c r="G412" s="27">
        <v>1.3999999999999999E-4</v>
      </c>
      <c r="H412" s="27">
        <v>4.6E-5</v>
      </c>
      <c r="I412" s="117">
        <f>1.3*10^-5</f>
        <v>1.3000000000000001E-5</v>
      </c>
      <c r="J412" s="25"/>
      <c r="K412" s="25"/>
      <c r="L412" s="25"/>
      <c r="M412" s="25"/>
      <c r="N412" s="25"/>
      <c r="O412" s="25"/>
      <c r="Q412" s="25"/>
      <c r="R412" s="25"/>
      <c r="S412" s="25"/>
    </row>
    <row r="413" spans="1:20" x14ac:dyDescent="0.25">
      <c r="A413" s="2" t="s">
        <v>99</v>
      </c>
      <c r="B413" s="24"/>
      <c r="C413" s="29"/>
      <c r="D413" s="2" t="s">
        <v>100</v>
      </c>
      <c r="E413" s="29"/>
      <c r="F413" s="2" t="s">
        <v>101</v>
      </c>
      <c r="G413" s="27">
        <f>G411*(1-0.99)</f>
        <v>3.0000000000000028E-5</v>
      </c>
      <c r="H413" s="27">
        <f>H411*(1-0.99)</f>
        <v>1.100000000000001E-5</v>
      </c>
      <c r="I413" s="117">
        <f>I411*(1-0.99)</f>
        <v>3.2551020408163294E-6</v>
      </c>
      <c r="J413" s="25">
        <f>C411*(E411*G411+E412*G412+E413*G413)/2000</f>
        <v>0</v>
      </c>
      <c r="K413" s="25">
        <f>C411*(E411*H411+E412*H412+E413*H413)/2000</f>
        <v>0</v>
      </c>
      <c r="L413" s="25">
        <f>C411*(E411*I411+E412*I412+E413*I413)/2000</f>
        <v>0</v>
      </c>
      <c r="M413" s="25">
        <f>C412*(E411*G411+E412*G412+E413*G413)</f>
        <v>0</v>
      </c>
      <c r="N413" s="25">
        <f>C412*(E411*H411+E412*H412+E413*H413)</f>
        <v>0</v>
      </c>
      <c r="O413" s="25">
        <f>$C412*($E411*I411+$E412*I412+$E413*I413)</f>
        <v>0</v>
      </c>
      <c r="P413" s="25">
        <f>C412*8760*G411/2000*(E411+E412+E413)</f>
        <v>0</v>
      </c>
      <c r="Q413" s="25">
        <f>C412*8760*H411/2000*(E411+E412+E413)</f>
        <v>0</v>
      </c>
      <c r="R413" s="25">
        <f>$C412*8760*I411/2000*($E411+$E412+$E413)</f>
        <v>0</v>
      </c>
      <c r="S413" s="25" t="str">
        <f>IF($B413=" "," ",IF($B413=4,Q413,"0"))</f>
        <v xml:space="preserve"> </v>
      </c>
      <c r="T413" s="25" t="str">
        <f>IF($B413=" "," ",IF($B413=4,R413,"0"))</f>
        <v xml:space="preserve"> </v>
      </c>
    </row>
    <row r="414" spans="1:20" x14ac:dyDescent="0.25">
      <c r="B414" s="1"/>
      <c r="C414" s="1"/>
      <c r="E414" s="1"/>
      <c r="G414" s="27"/>
      <c r="H414" s="27"/>
      <c r="I414" s="27"/>
      <c r="J414" s="25"/>
      <c r="K414" s="25"/>
      <c r="L414" s="25"/>
      <c r="M414" s="25"/>
      <c r="N414" s="25"/>
      <c r="O414" s="25"/>
      <c r="Q414" s="25"/>
      <c r="R414" s="25"/>
      <c r="S414" s="25"/>
    </row>
    <row r="415" spans="1:20" x14ac:dyDescent="0.25">
      <c r="A415" s="2" t="s">
        <v>40</v>
      </c>
      <c r="B415" s="1"/>
      <c r="C415" s="23"/>
      <c r="D415" s="2" t="s">
        <v>33</v>
      </c>
      <c r="E415" s="24"/>
      <c r="F415" s="2" t="s">
        <v>34</v>
      </c>
      <c r="G415" s="27"/>
      <c r="H415" s="27"/>
      <c r="I415" s="27"/>
      <c r="J415" s="25"/>
      <c r="K415" s="25"/>
      <c r="L415" s="25"/>
      <c r="M415" s="25"/>
      <c r="N415" s="25"/>
      <c r="O415" s="25"/>
      <c r="Q415" s="25"/>
      <c r="R415" s="25"/>
      <c r="S415" s="25"/>
    </row>
    <row r="416" spans="1:20" x14ac:dyDescent="0.25">
      <c r="A416" s="2" t="s">
        <v>35</v>
      </c>
      <c r="B416" s="24"/>
      <c r="C416" s="24"/>
      <c r="D416" s="2" t="s">
        <v>36</v>
      </c>
      <c r="E416" s="23"/>
      <c r="F416" s="2" t="s">
        <v>37</v>
      </c>
      <c r="G416" s="27">
        <v>3.0000000000000001E-3</v>
      </c>
      <c r="H416" s="27">
        <v>1.1000000000000001E-3</v>
      </c>
      <c r="I416" s="117">
        <f>(H416*2.9)/9.8</f>
        <v>3.2551020408163266E-4</v>
      </c>
      <c r="J416" s="25"/>
      <c r="K416" s="25"/>
      <c r="L416" s="25"/>
      <c r="M416" s="25"/>
      <c r="N416" s="25"/>
      <c r="O416" s="25"/>
      <c r="Q416" s="25"/>
      <c r="R416" s="25"/>
      <c r="S416" s="25"/>
    </row>
    <row r="417" spans="1:20" x14ac:dyDescent="0.25">
      <c r="A417" s="2" t="s">
        <v>38</v>
      </c>
      <c r="B417" s="24"/>
      <c r="C417" s="24"/>
      <c r="D417" s="2" t="s">
        <v>97</v>
      </c>
      <c r="E417" s="28"/>
      <c r="F417" s="2" t="s">
        <v>98</v>
      </c>
      <c r="G417" s="27">
        <v>1.3999999999999999E-4</v>
      </c>
      <c r="H417" s="27">
        <v>4.6E-5</v>
      </c>
      <c r="I417" s="117">
        <f>1.3*10^-5</f>
        <v>1.3000000000000001E-5</v>
      </c>
      <c r="J417" s="25"/>
      <c r="K417" s="25"/>
      <c r="L417" s="25"/>
      <c r="M417" s="25"/>
      <c r="N417" s="25"/>
      <c r="O417" s="25"/>
      <c r="Q417" s="25"/>
      <c r="R417" s="25"/>
      <c r="S417" s="25"/>
    </row>
    <row r="418" spans="1:20" x14ac:dyDescent="0.25">
      <c r="A418" s="2" t="s">
        <v>99</v>
      </c>
      <c r="B418" s="24"/>
      <c r="C418" s="29"/>
      <c r="D418" s="2" t="s">
        <v>100</v>
      </c>
      <c r="E418" s="29"/>
      <c r="F418" s="2" t="s">
        <v>101</v>
      </c>
      <c r="G418" s="27">
        <f>G416*(1-0.99)</f>
        <v>3.0000000000000028E-5</v>
      </c>
      <c r="H418" s="27">
        <f>H416*(1-0.99)</f>
        <v>1.100000000000001E-5</v>
      </c>
      <c r="I418" s="117">
        <f>I416*(1-0.99)</f>
        <v>3.2551020408163294E-6</v>
      </c>
      <c r="J418" s="25">
        <f>C416*(E416*G416+E417*G417+E418*G418)/2000</f>
        <v>0</v>
      </c>
      <c r="K418" s="25">
        <f>C416*(E416*H416+E417*H417+E418*H418)/2000</f>
        <v>0</v>
      </c>
      <c r="L418" s="25">
        <f>C416*(E416*I416+E417*I417+E418*I418)/2000</f>
        <v>0</v>
      </c>
      <c r="M418" s="25">
        <f>C417*(E416*G416+E417*G417+E418*G418)</f>
        <v>0</v>
      </c>
      <c r="N418" s="25">
        <f>C417*(E416*H416+E417*H417+E418*H418)</f>
        <v>0</v>
      </c>
      <c r="O418" s="25">
        <f>$C417*($E416*I416+$E417*I417+$E418*I418)</f>
        <v>0</v>
      </c>
      <c r="P418" s="25">
        <f>C417*8760*G416/2000*(E416+E417+E418)</f>
        <v>0</v>
      </c>
      <c r="Q418" s="25">
        <f>$C417*8760*H416/2000*($E416+$E417+$E418)</f>
        <v>0</v>
      </c>
      <c r="R418" s="25">
        <f>$C417*8760*I416/2000*($E416+$E417+$E418)</f>
        <v>0</v>
      </c>
      <c r="S418" s="25" t="str">
        <f>IF($B418=" "," ",IF($B418=4,Q418,"0"))</f>
        <v xml:space="preserve"> </v>
      </c>
      <c r="T418" s="25" t="str">
        <f>IF($B418=" "," ",IF($B418=4,R418,"0"))</f>
        <v xml:space="preserve"> </v>
      </c>
    </row>
    <row r="419" spans="1:20" x14ac:dyDescent="0.25">
      <c r="B419" s="1"/>
      <c r="C419" s="1"/>
      <c r="E419" s="1"/>
      <c r="G419" s="27"/>
      <c r="H419" s="27"/>
      <c r="I419" s="27"/>
      <c r="J419" s="25"/>
      <c r="K419" s="25"/>
      <c r="L419" s="25"/>
      <c r="M419" s="25"/>
      <c r="N419" s="25"/>
      <c r="O419" s="25"/>
      <c r="Q419" s="25"/>
      <c r="R419" s="25"/>
      <c r="S419" s="25"/>
    </row>
    <row r="420" spans="1:20" x14ac:dyDescent="0.25">
      <c r="A420" s="2" t="s">
        <v>40</v>
      </c>
      <c r="B420" s="1"/>
      <c r="C420" s="23"/>
      <c r="D420" s="2" t="s">
        <v>33</v>
      </c>
      <c r="E420" s="24"/>
      <c r="F420" s="2" t="s">
        <v>34</v>
      </c>
      <c r="G420" s="27"/>
      <c r="H420" s="27"/>
      <c r="I420" s="27"/>
      <c r="J420" s="25"/>
      <c r="K420" s="25"/>
      <c r="L420" s="25"/>
      <c r="M420" s="25"/>
      <c r="N420" s="25"/>
      <c r="O420" s="25"/>
      <c r="Q420" s="25"/>
      <c r="R420" s="25"/>
      <c r="S420" s="25"/>
    </row>
    <row r="421" spans="1:20" x14ac:dyDescent="0.25">
      <c r="A421" s="2" t="s">
        <v>35</v>
      </c>
      <c r="B421" s="24"/>
      <c r="C421" s="24"/>
      <c r="D421" s="2" t="s">
        <v>36</v>
      </c>
      <c r="E421" s="23"/>
      <c r="F421" s="2" t="s">
        <v>37</v>
      </c>
      <c r="G421" s="27">
        <v>3.0000000000000001E-3</v>
      </c>
      <c r="H421" s="27">
        <v>1.1000000000000001E-3</v>
      </c>
      <c r="I421" s="117">
        <f>(H421*2.9)/9.8</f>
        <v>3.2551020408163266E-4</v>
      </c>
      <c r="J421" s="25"/>
      <c r="K421" s="25"/>
      <c r="L421" s="25"/>
      <c r="M421" s="25"/>
      <c r="N421" s="25"/>
      <c r="O421" s="25"/>
      <c r="Q421" s="25"/>
      <c r="R421" s="25"/>
      <c r="S421" s="25"/>
    </row>
    <row r="422" spans="1:20" x14ac:dyDescent="0.25">
      <c r="A422" s="2" t="s">
        <v>38</v>
      </c>
      <c r="B422" s="24"/>
      <c r="C422" s="24"/>
      <c r="D422" s="2" t="s">
        <v>97</v>
      </c>
      <c r="E422" s="28"/>
      <c r="F422" s="2" t="s">
        <v>98</v>
      </c>
      <c r="G422" s="27">
        <v>1.3999999999999999E-4</v>
      </c>
      <c r="H422" s="27">
        <v>4.6E-5</v>
      </c>
      <c r="I422" s="117">
        <f>1.3*10^-5</f>
        <v>1.3000000000000001E-5</v>
      </c>
      <c r="J422" s="25"/>
      <c r="K422" s="25"/>
      <c r="L422" s="25"/>
      <c r="M422" s="25"/>
      <c r="N422" s="25"/>
      <c r="O422" s="25"/>
      <c r="Q422" s="25"/>
      <c r="R422" s="25"/>
      <c r="S422" s="25"/>
    </row>
    <row r="423" spans="1:20" x14ac:dyDescent="0.25">
      <c r="A423" s="2" t="s">
        <v>99</v>
      </c>
      <c r="B423" s="24"/>
      <c r="C423" s="29"/>
      <c r="D423" s="2" t="s">
        <v>100</v>
      </c>
      <c r="E423" s="29"/>
      <c r="F423" s="2" t="s">
        <v>101</v>
      </c>
      <c r="G423" s="27">
        <f>G421*(1-0.99)</f>
        <v>3.0000000000000028E-5</v>
      </c>
      <c r="H423" s="27">
        <f>H421*(1-0.99)</f>
        <v>1.100000000000001E-5</v>
      </c>
      <c r="I423" s="117">
        <f>I421*(1-0.99)</f>
        <v>3.2551020408163294E-6</v>
      </c>
      <c r="J423" s="25">
        <f>C421*(E421*G421+E422*G422+E423*G423)/2000</f>
        <v>0</v>
      </c>
      <c r="K423" s="25">
        <f>C421*(E421*H421+E422*H422+E423*H423)/2000</f>
        <v>0</v>
      </c>
      <c r="L423" s="25">
        <f>C421*(E421*I421+E422*I422+E423*I423)/2000</f>
        <v>0</v>
      </c>
      <c r="M423" s="25">
        <f>C422*(E421*G421+E422*G422+E423*G423)</f>
        <v>0</v>
      </c>
      <c r="N423" s="25">
        <f>C422*(E421*H421+E422*H422+E423*H423)</f>
        <v>0</v>
      </c>
      <c r="O423" s="25">
        <f>$C422*($E421*I421+$E422*I422+$E423*I423)</f>
        <v>0</v>
      </c>
      <c r="P423" s="25">
        <f>C422*8760*G421/2000*(E421+E422+E423)</f>
        <v>0</v>
      </c>
      <c r="Q423" s="25">
        <f>C422*8760*H421/2000*(E421+E422+E423)</f>
        <v>0</v>
      </c>
      <c r="R423" s="25">
        <f>$C422*8760*I421/2000*($E421+$E422+$E423)</f>
        <v>0</v>
      </c>
      <c r="S423" s="25" t="str">
        <f>IF($B423=" "," ",IF($B423=4,Q423,"0"))</f>
        <v xml:space="preserve"> </v>
      </c>
      <c r="T423" s="25" t="str">
        <f>IF($B423=" "," ",IF($B423=4,R423,"0"))</f>
        <v xml:space="preserve"> </v>
      </c>
    </row>
    <row r="424" spans="1:20" x14ac:dyDescent="0.25">
      <c r="B424" s="1"/>
      <c r="C424" s="1"/>
      <c r="E424" s="1"/>
      <c r="G424" s="27"/>
      <c r="H424" s="27"/>
      <c r="I424" s="27"/>
      <c r="J424" s="25"/>
      <c r="K424" s="25"/>
      <c r="L424" s="25"/>
      <c r="M424" s="25"/>
      <c r="N424" s="25"/>
      <c r="O424" s="25"/>
      <c r="Q424" s="25"/>
      <c r="R424" s="25"/>
      <c r="S424" s="25"/>
    </row>
    <row r="425" spans="1:20" x14ac:dyDescent="0.25">
      <c r="A425" s="2" t="s">
        <v>40</v>
      </c>
      <c r="B425" s="1"/>
      <c r="C425" s="23"/>
      <c r="D425" s="2" t="s">
        <v>33</v>
      </c>
      <c r="E425" s="24"/>
      <c r="F425" s="2" t="s">
        <v>34</v>
      </c>
      <c r="G425" s="27"/>
      <c r="H425" s="27"/>
      <c r="I425" s="27"/>
      <c r="J425" s="25"/>
      <c r="K425" s="25"/>
      <c r="L425" s="25"/>
      <c r="M425" s="25"/>
      <c r="N425" s="25"/>
      <c r="O425" s="25"/>
      <c r="Q425" s="25"/>
      <c r="R425" s="25"/>
      <c r="S425" s="25"/>
    </row>
    <row r="426" spans="1:20" x14ac:dyDescent="0.25">
      <c r="A426" s="2" t="s">
        <v>35</v>
      </c>
      <c r="B426" s="24"/>
      <c r="C426" s="24"/>
      <c r="D426" s="2" t="s">
        <v>36</v>
      </c>
      <c r="E426" s="23"/>
      <c r="F426" s="2" t="s">
        <v>37</v>
      </c>
      <c r="G426" s="27">
        <v>3.0000000000000001E-3</v>
      </c>
      <c r="H426" s="27">
        <v>1.1000000000000001E-3</v>
      </c>
      <c r="I426" s="117">
        <f>(H426*2.9)/9.8</f>
        <v>3.2551020408163266E-4</v>
      </c>
      <c r="J426" s="25"/>
      <c r="K426" s="25"/>
      <c r="L426" s="25"/>
      <c r="M426" s="25"/>
      <c r="N426" s="25"/>
      <c r="O426" s="25"/>
      <c r="Q426" s="25"/>
      <c r="R426" s="25"/>
      <c r="S426" s="25"/>
    </row>
    <row r="427" spans="1:20" x14ac:dyDescent="0.25">
      <c r="A427" s="2" t="s">
        <v>38</v>
      </c>
      <c r="B427" s="24"/>
      <c r="C427" s="24"/>
      <c r="D427" s="2" t="s">
        <v>97</v>
      </c>
      <c r="E427" s="28"/>
      <c r="F427" s="2" t="s">
        <v>98</v>
      </c>
      <c r="G427" s="27">
        <v>1.3999999999999999E-4</v>
      </c>
      <c r="H427" s="27">
        <v>4.6E-5</v>
      </c>
      <c r="I427" s="117">
        <f>1.3*10^-5</f>
        <v>1.3000000000000001E-5</v>
      </c>
      <c r="J427" s="25"/>
      <c r="K427" s="25"/>
      <c r="L427" s="25"/>
      <c r="M427" s="25"/>
      <c r="N427" s="25"/>
      <c r="O427" s="25"/>
      <c r="Q427" s="25"/>
      <c r="R427" s="25"/>
      <c r="S427" s="25"/>
    </row>
    <row r="428" spans="1:20" x14ac:dyDescent="0.25">
      <c r="A428" s="2" t="s">
        <v>99</v>
      </c>
      <c r="B428" s="24"/>
      <c r="C428" s="29"/>
      <c r="D428" s="2" t="s">
        <v>100</v>
      </c>
      <c r="E428" s="29"/>
      <c r="F428" s="2" t="s">
        <v>101</v>
      </c>
      <c r="G428" s="27">
        <f>G426*(1-0.99)</f>
        <v>3.0000000000000028E-5</v>
      </c>
      <c r="H428" s="27">
        <f>H426*(1-0.99)</f>
        <v>1.100000000000001E-5</v>
      </c>
      <c r="I428" s="117">
        <f>I426*(1-0.99)</f>
        <v>3.2551020408163294E-6</v>
      </c>
      <c r="J428" s="25">
        <f>C426*(E426*G426+E427*G427+E428*G428)/2000</f>
        <v>0</v>
      </c>
      <c r="K428" s="25">
        <f>C426*(E426*H426+E427*H427+E428*H428)/2000</f>
        <v>0</v>
      </c>
      <c r="L428" s="25">
        <f>C426*(E426*I426+E427*I427+E428*I428)/2000</f>
        <v>0</v>
      </c>
      <c r="M428" s="25">
        <f>C427*(E426*G426+E427*G427+E428*G428)</f>
        <v>0</v>
      </c>
      <c r="N428" s="25">
        <f>C427*(E426*H426+E427*H427+E428*H428)</f>
        <v>0</v>
      </c>
      <c r="O428" s="25">
        <f>$C427*($E426*I426+$E427*I427+$E428*I428)</f>
        <v>0</v>
      </c>
      <c r="P428" s="25">
        <f>C427*8760*G426/2000*(E426+E427+E428)</f>
        <v>0</v>
      </c>
      <c r="Q428" s="25">
        <f>C427*8760*H426/2000*(E426+E427+E428)</f>
        <v>0</v>
      </c>
      <c r="R428" s="25">
        <f>$C427*8760*I426/2000*($E426+$E427+$E428)</f>
        <v>0</v>
      </c>
      <c r="S428" s="25" t="str">
        <f>IF($B428=" "," ",IF($B428=4,Q428,"0"))</f>
        <v xml:space="preserve"> </v>
      </c>
      <c r="T428" s="25" t="str">
        <f>IF($B428=" "," ",IF($B428=4,R428,"0"))</f>
        <v xml:space="preserve"> </v>
      </c>
    </row>
    <row r="429" spans="1:20" x14ac:dyDescent="0.25">
      <c r="B429" s="1"/>
      <c r="C429" s="1"/>
      <c r="E429" s="1"/>
      <c r="Q429" s="25"/>
      <c r="R429" s="25"/>
    </row>
    <row r="430" spans="1:20" x14ac:dyDescent="0.25">
      <c r="A430" s="2" t="s">
        <v>40</v>
      </c>
      <c r="B430" s="1"/>
      <c r="C430" s="23"/>
      <c r="D430" s="2" t="s">
        <v>33</v>
      </c>
      <c r="E430" s="24"/>
      <c r="F430" s="2" t="s">
        <v>34</v>
      </c>
      <c r="G430" s="27"/>
      <c r="H430" s="27"/>
      <c r="I430" s="27"/>
      <c r="J430" s="25"/>
      <c r="K430" s="25"/>
      <c r="L430" s="25"/>
      <c r="M430" s="25"/>
      <c r="N430" s="25"/>
      <c r="O430" s="25"/>
      <c r="Q430" s="25"/>
      <c r="R430" s="25"/>
      <c r="S430" s="25"/>
    </row>
    <row r="431" spans="1:20" x14ac:dyDescent="0.25">
      <c r="A431" s="2" t="s">
        <v>35</v>
      </c>
      <c r="B431" s="24"/>
      <c r="C431" s="24"/>
      <c r="D431" s="2" t="s">
        <v>36</v>
      </c>
      <c r="E431" s="23"/>
      <c r="F431" s="2" t="s">
        <v>37</v>
      </c>
      <c r="G431" s="27">
        <v>3.0000000000000001E-3</v>
      </c>
      <c r="H431" s="27">
        <v>1.1000000000000001E-3</v>
      </c>
      <c r="I431" s="117">
        <f>(H431*2.9)/9.8</f>
        <v>3.2551020408163266E-4</v>
      </c>
      <c r="J431" s="25"/>
      <c r="K431" s="25"/>
      <c r="L431" s="25"/>
      <c r="M431" s="25"/>
      <c r="N431" s="25"/>
      <c r="O431" s="25"/>
      <c r="Q431" s="25"/>
      <c r="R431" s="25"/>
      <c r="S431" s="25"/>
    </row>
    <row r="432" spans="1:20" x14ac:dyDescent="0.25">
      <c r="A432" s="2" t="s">
        <v>38</v>
      </c>
      <c r="B432" s="24"/>
      <c r="C432" s="24"/>
      <c r="D432" s="2" t="s">
        <v>97</v>
      </c>
      <c r="E432" s="28"/>
      <c r="F432" s="2" t="s">
        <v>98</v>
      </c>
      <c r="G432" s="27">
        <v>1.3999999999999999E-4</v>
      </c>
      <c r="H432" s="27">
        <v>4.6E-5</v>
      </c>
      <c r="I432" s="117">
        <f>1.3*10^-5</f>
        <v>1.3000000000000001E-5</v>
      </c>
      <c r="J432" s="25"/>
      <c r="K432" s="25"/>
      <c r="L432" s="25"/>
      <c r="M432" s="25"/>
      <c r="N432" s="25"/>
      <c r="O432" s="25"/>
      <c r="S432" s="25"/>
    </row>
    <row r="433" spans="1:20" x14ac:dyDescent="0.25">
      <c r="A433" s="2" t="s">
        <v>99</v>
      </c>
      <c r="B433" s="24"/>
      <c r="C433" s="29"/>
      <c r="D433" s="2" t="s">
        <v>100</v>
      </c>
      <c r="E433" s="29"/>
      <c r="F433" s="2" t="s">
        <v>101</v>
      </c>
      <c r="G433" s="27">
        <f>G431*(1-0.99)</f>
        <v>3.0000000000000028E-5</v>
      </c>
      <c r="H433" s="27">
        <f>H431*(1-0.99)</f>
        <v>1.100000000000001E-5</v>
      </c>
      <c r="I433" s="117">
        <f>I431*(1-0.99)</f>
        <v>3.2551020408163294E-6</v>
      </c>
      <c r="J433" s="25">
        <f>C431*(E431*G431+E432*G432+E433*G433)/2000</f>
        <v>0</v>
      </c>
      <c r="K433" s="25">
        <f>C431*(E431*H431+E432*H432+E433*H433)/2000</f>
        <v>0</v>
      </c>
      <c r="L433" s="25">
        <f>C431*(E431*I431+E432*I432+E433*I433)/2000</f>
        <v>0</v>
      </c>
      <c r="M433" s="25">
        <f>C432*(E431*G431+E432*G432+E433*G433)</f>
        <v>0</v>
      </c>
      <c r="N433" s="25">
        <f>C432*(E431*H431+E432*H432+E433*H433)</f>
        <v>0</v>
      </c>
      <c r="O433" s="25">
        <f>$C432*($E431*I431+$E432*I432+$E433*I433)</f>
        <v>0</v>
      </c>
      <c r="P433" s="25">
        <f>C432*8760*G431/2000*(E431+E432+E433)</f>
        <v>0</v>
      </c>
      <c r="Q433" s="25">
        <f>C432*8760*H431/2000*(E431+E432+E433)</f>
        <v>0</v>
      </c>
      <c r="R433" s="25">
        <f>$C432*8760*I431/2000*($E431+$E432+$E433)</f>
        <v>0</v>
      </c>
      <c r="S433" s="25" t="str">
        <f>IF($B433=" "," ",IF($B433=4,Q433,"0"))</f>
        <v xml:space="preserve"> </v>
      </c>
      <c r="T433" s="25" t="str">
        <f>IF($B433=" "," ",IF($B433=4,R433,"0"))</f>
        <v xml:space="preserve"> </v>
      </c>
    </row>
    <row r="434" spans="1:20" x14ac:dyDescent="0.25">
      <c r="B434" s="1"/>
      <c r="C434" s="1"/>
      <c r="E434" s="1"/>
      <c r="G434" s="27"/>
      <c r="H434" s="27"/>
      <c r="I434" s="27"/>
      <c r="J434" s="25"/>
      <c r="K434" s="25"/>
      <c r="L434" s="25"/>
      <c r="M434" s="25"/>
      <c r="N434" s="25"/>
      <c r="O434" s="25"/>
      <c r="Q434" s="25"/>
      <c r="R434" s="25"/>
      <c r="S434" s="25"/>
    </row>
    <row r="435" spans="1:20" x14ac:dyDescent="0.25">
      <c r="A435" s="2" t="s">
        <v>40</v>
      </c>
      <c r="B435" s="1"/>
      <c r="C435" s="23"/>
      <c r="D435" s="2" t="s">
        <v>33</v>
      </c>
      <c r="E435" s="24"/>
      <c r="F435" s="2" t="s">
        <v>34</v>
      </c>
      <c r="G435" s="27"/>
      <c r="H435" s="27"/>
      <c r="I435" s="27"/>
      <c r="J435" s="25"/>
      <c r="K435" s="25"/>
      <c r="L435" s="25"/>
      <c r="M435" s="25"/>
      <c r="N435" s="25"/>
      <c r="O435" s="25"/>
      <c r="Q435" s="25"/>
      <c r="R435" s="25"/>
      <c r="S435" s="25"/>
    </row>
    <row r="436" spans="1:20" x14ac:dyDescent="0.25">
      <c r="A436" s="2" t="s">
        <v>35</v>
      </c>
      <c r="B436" s="24"/>
      <c r="C436" s="24"/>
      <c r="D436" s="2" t="s">
        <v>36</v>
      </c>
      <c r="E436" s="23"/>
      <c r="F436" s="2" t="s">
        <v>37</v>
      </c>
      <c r="G436" s="27">
        <v>3.0000000000000001E-3</v>
      </c>
      <c r="H436" s="27">
        <v>1.1000000000000001E-3</v>
      </c>
      <c r="I436" s="117">
        <f>(H436*2.9)/9.8</f>
        <v>3.2551020408163266E-4</v>
      </c>
      <c r="J436" s="25"/>
      <c r="K436" s="25"/>
      <c r="L436" s="25"/>
      <c r="M436" s="25"/>
      <c r="N436" s="25"/>
      <c r="O436" s="25"/>
      <c r="Q436" s="25"/>
      <c r="R436" s="25"/>
      <c r="S436" s="25"/>
    </row>
    <row r="437" spans="1:20" x14ac:dyDescent="0.25">
      <c r="A437" s="2" t="s">
        <v>38</v>
      </c>
      <c r="B437" s="24"/>
      <c r="C437" s="24"/>
      <c r="D437" s="2" t="s">
        <v>97</v>
      </c>
      <c r="E437" s="28"/>
      <c r="F437" s="2" t="s">
        <v>98</v>
      </c>
      <c r="G437" s="27">
        <v>1.3999999999999999E-4</v>
      </c>
      <c r="H437" s="27">
        <v>4.6E-5</v>
      </c>
      <c r="I437" s="117">
        <f>1.3*10^-5</f>
        <v>1.3000000000000001E-5</v>
      </c>
      <c r="J437" s="25"/>
      <c r="K437" s="25"/>
      <c r="L437" s="25"/>
      <c r="M437" s="25"/>
      <c r="N437" s="25"/>
      <c r="O437" s="25"/>
      <c r="Q437" s="25"/>
      <c r="R437" s="25"/>
      <c r="S437" s="25"/>
    </row>
    <row r="438" spans="1:20" x14ac:dyDescent="0.25">
      <c r="A438" s="2" t="s">
        <v>99</v>
      </c>
      <c r="B438" s="24"/>
      <c r="C438" s="29"/>
      <c r="D438" s="2" t="s">
        <v>100</v>
      </c>
      <c r="E438" s="29"/>
      <c r="F438" s="2" t="s">
        <v>101</v>
      </c>
      <c r="G438" s="27">
        <f>G436*(1-0.99)</f>
        <v>3.0000000000000028E-5</v>
      </c>
      <c r="H438" s="27">
        <f>H436*(1-0.99)</f>
        <v>1.100000000000001E-5</v>
      </c>
      <c r="I438" s="117">
        <f>I436*(1-0.99)</f>
        <v>3.2551020408163294E-6</v>
      </c>
      <c r="J438" s="25">
        <f>C436*(E436*G436+E437*G437+E438*G438)/2000</f>
        <v>0</v>
      </c>
      <c r="K438" s="25">
        <f>C436*(E436*H436+E437*H437+E438*H438)/2000</f>
        <v>0</v>
      </c>
      <c r="L438" s="25">
        <f>C436*(E436*I436+E437*I437+E438*I438)/2000</f>
        <v>0</v>
      </c>
      <c r="M438" s="25">
        <f>C437*(E436*G436+E437*G437+E438*G438)</f>
        <v>0</v>
      </c>
      <c r="N438" s="25">
        <f>C437*(E436*H436+E437*H437+E438*H438)</f>
        <v>0</v>
      </c>
      <c r="O438" s="25">
        <f>$C437*($E436*I436+$E437*I437+$E438*I438)</f>
        <v>0</v>
      </c>
      <c r="P438" s="25">
        <f>C437*8760*G436/2000*(E436+E437+E438)</f>
        <v>0</v>
      </c>
      <c r="Q438" s="25">
        <f>C437*8760*H436/2000*(E436+E437+E438)</f>
        <v>0</v>
      </c>
      <c r="R438" s="25">
        <f>$C437*8760*I436/2000*($E436+$E437+$E438)</f>
        <v>0</v>
      </c>
      <c r="S438" s="25" t="str">
        <f>IF($B438=" "," ",IF($B438=4,Q438,"0"))</f>
        <v xml:space="preserve"> </v>
      </c>
      <c r="T438" s="25" t="str">
        <f>IF($B438=" "," ",IF($B438=4,R438,"0"))</f>
        <v xml:space="preserve"> </v>
      </c>
    </row>
    <row r="439" spans="1:20" x14ac:dyDescent="0.25">
      <c r="B439" s="1"/>
      <c r="C439" s="1"/>
      <c r="D439" s="2"/>
      <c r="E439" s="1"/>
      <c r="G439" s="27"/>
      <c r="H439" s="27"/>
      <c r="I439" s="27"/>
      <c r="J439" s="25"/>
      <c r="K439" s="25"/>
      <c r="L439" s="25"/>
      <c r="M439" s="25"/>
      <c r="N439" s="25"/>
      <c r="O439" s="25"/>
      <c r="Q439" s="25"/>
      <c r="R439" s="25"/>
      <c r="S439" s="25"/>
    </row>
    <row r="440" spans="1:20" x14ac:dyDescent="0.25">
      <c r="A440" s="2" t="s">
        <v>40</v>
      </c>
      <c r="B440" s="1"/>
      <c r="C440" s="23"/>
      <c r="D440" s="2" t="s">
        <v>33</v>
      </c>
      <c r="E440" s="24"/>
      <c r="F440" s="2" t="s">
        <v>34</v>
      </c>
      <c r="G440" s="27"/>
      <c r="H440" s="27"/>
      <c r="I440" s="27"/>
      <c r="J440" s="25"/>
      <c r="K440" s="25"/>
      <c r="L440" s="25"/>
      <c r="M440" s="25"/>
      <c r="N440" s="25"/>
      <c r="O440" s="25"/>
      <c r="Q440" s="25"/>
      <c r="R440" s="25"/>
      <c r="S440" s="25"/>
    </row>
    <row r="441" spans="1:20" x14ac:dyDescent="0.25">
      <c r="A441" s="2" t="s">
        <v>35</v>
      </c>
      <c r="B441" s="24"/>
      <c r="C441" s="24"/>
      <c r="D441" s="2" t="s">
        <v>36</v>
      </c>
      <c r="E441" s="23"/>
      <c r="F441" s="2" t="s">
        <v>37</v>
      </c>
      <c r="G441" s="27">
        <v>3.0000000000000001E-3</v>
      </c>
      <c r="H441" s="27">
        <v>1.1000000000000001E-3</v>
      </c>
      <c r="I441" s="117">
        <f>(H441*2.9)/9.8</f>
        <v>3.2551020408163266E-4</v>
      </c>
      <c r="J441" s="25"/>
      <c r="K441" s="25"/>
      <c r="L441" s="25"/>
      <c r="M441" s="25"/>
      <c r="N441" s="25"/>
      <c r="O441" s="25"/>
      <c r="Q441" s="25"/>
      <c r="R441" s="25"/>
      <c r="S441" s="25"/>
    </row>
    <row r="442" spans="1:20" x14ac:dyDescent="0.25">
      <c r="A442" s="2" t="s">
        <v>38</v>
      </c>
      <c r="B442" s="24"/>
      <c r="C442" s="24"/>
      <c r="D442" s="2" t="s">
        <v>97</v>
      </c>
      <c r="E442" s="28"/>
      <c r="F442" s="2" t="s">
        <v>98</v>
      </c>
      <c r="G442" s="27">
        <v>1.3999999999999999E-4</v>
      </c>
      <c r="H442" s="27">
        <v>4.6E-5</v>
      </c>
      <c r="I442" s="117">
        <f>1.3*10^-5</f>
        <v>1.3000000000000001E-5</v>
      </c>
      <c r="J442" s="25"/>
      <c r="K442" s="25"/>
      <c r="L442" s="25"/>
      <c r="M442" s="25"/>
      <c r="N442" s="25"/>
      <c r="O442" s="25"/>
      <c r="Q442" s="25"/>
      <c r="R442" s="25"/>
      <c r="S442" s="25"/>
    </row>
    <row r="443" spans="1:20" x14ac:dyDescent="0.25">
      <c r="A443" s="2" t="s">
        <v>99</v>
      </c>
      <c r="B443" s="24"/>
      <c r="C443" s="29"/>
      <c r="D443" s="2" t="s">
        <v>100</v>
      </c>
      <c r="E443" s="29"/>
      <c r="F443" s="2" t="s">
        <v>101</v>
      </c>
      <c r="G443" s="27">
        <f>G441*(1-0.99)</f>
        <v>3.0000000000000028E-5</v>
      </c>
      <c r="H443" s="27">
        <f>H441*(1-0.99)</f>
        <v>1.100000000000001E-5</v>
      </c>
      <c r="I443" s="117">
        <f>I441*(1-0.99)</f>
        <v>3.2551020408163294E-6</v>
      </c>
      <c r="J443" s="25">
        <f>C441*(E441*G441+E442*G442+E443*G443)/2000</f>
        <v>0</v>
      </c>
      <c r="K443" s="25">
        <f>C441*(E441*H441+E442*H442+E443*H443)/2000</f>
        <v>0</v>
      </c>
      <c r="L443" s="25">
        <f>C441*(E441*I441+E442*I442+E443*I443)/2000</f>
        <v>0</v>
      </c>
      <c r="M443" s="25">
        <f>C442*(E441*G441+E442*G442+E443*G443)</f>
        <v>0</v>
      </c>
      <c r="N443" s="25">
        <f>C442*(E441*H441+E442*H442+E443*H443)</f>
        <v>0</v>
      </c>
      <c r="O443" s="25">
        <f>$C442*($E441*I441+$E442*I442+$E443*I443)</f>
        <v>0</v>
      </c>
      <c r="P443" s="25">
        <f>C442*8760*G441/2000*(E441+E442+E443)</f>
        <v>0</v>
      </c>
      <c r="Q443" s="25">
        <f>C442*8760*H441/2000*(E441+E442+E443)</f>
        <v>0</v>
      </c>
      <c r="R443" s="25">
        <f>$C442*8760*I441/2000*($E441+$E442+$E443)</f>
        <v>0</v>
      </c>
      <c r="S443" s="25" t="str">
        <f>IF($B443=" "," ",IF($B443=4,Q443,"0"))</f>
        <v xml:space="preserve"> </v>
      </c>
      <c r="T443" s="25" t="str">
        <f>IF($B443=" "," ",IF($B443=4,R443,"0"))</f>
        <v xml:space="preserve"> </v>
      </c>
    </row>
    <row r="444" spans="1:20" x14ac:dyDescent="0.25">
      <c r="B444" s="1"/>
      <c r="C444" s="1"/>
      <c r="E444" s="1"/>
      <c r="S444" s="203" t="s">
        <v>61</v>
      </c>
      <c r="T444" s="203"/>
    </row>
    <row r="445" spans="1:20" x14ac:dyDescent="0.25">
      <c r="J445" s="182" t="s">
        <v>96</v>
      </c>
      <c r="K445" s="182"/>
      <c r="L445" s="182"/>
      <c r="M445" s="182" t="s">
        <v>96</v>
      </c>
      <c r="N445" s="182"/>
      <c r="O445" s="182"/>
      <c r="P445" s="180" t="s">
        <v>58</v>
      </c>
      <c r="Q445" s="180"/>
      <c r="R445" s="180"/>
      <c r="S445" s="180" t="s">
        <v>58</v>
      </c>
      <c r="T445" s="180"/>
    </row>
    <row r="446" spans="1:20" x14ac:dyDescent="0.25">
      <c r="G446" s="181" t="s">
        <v>16</v>
      </c>
      <c r="H446" s="181"/>
      <c r="I446" s="181"/>
      <c r="J446" s="182" t="s">
        <v>55</v>
      </c>
      <c r="K446" s="182"/>
      <c r="L446" s="182"/>
      <c r="M446" s="182" t="s">
        <v>56</v>
      </c>
      <c r="N446" s="182"/>
      <c r="O446" s="182"/>
      <c r="P446" s="183" t="s">
        <v>57</v>
      </c>
      <c r="Q446" s="183"/>
      <c r="R446" s="183"/>
      <c r="S446" s="183" t="s">
        <v>60</v>
      </c>
      <c r="T446" s="183"/>
    </row>
    <row r="447" spans="1:20" x14ac:dyDescent="0.25">
      <c r="G447" s="22" t="s">
        <v>17</v>
      </c>
      <c r="H447" s="22" t="s">
        <v>18</v>
      </c>
      <c r="I447" s="22" t="s">
        <v>51</v>
      </c>
      <c r="J447" s="22" t="s">
        <v>17</v>
      </c>
      <c r="K447" s="22" t="s">
        <v>19</v>
      </c>
      <c r="L447" s="22" t="s">
        <v>51</v>
      </c>
      <c r="M447" s="22" t="s">
        <v>17</v>
      </c>
      <c r="N447" s="22" t="s">
        <v>19</v>
      </c>
      <c r="O447" s="22" t="s">
        <v>51</v>
      </c>
      <c r="P447" s="22" t="s">
        <v>17</v>
      </c>
      <c r="Q447" s="22" t="s">
        <v>19</v>
      </c>
      <c r="R447" s="22" t="s">
        <v>51</v>
      </c>
      <c r="S447" s="22" t="s">
        <v>19</v>
      </c>
      <c r="T447" s="22" t="s">
        <v>51</v>
      </c>
    </row>
    <row r="448" spans="1:20" x14ac:dyDescent="0.25">
      <c r="A448" s="2" t="s">
        <v>20</v>
      </c>
      <c r="D448" s="2" t="s">
        <v>21</v>
      </c>
      <c r="E448" s="2"/>
      <c r="G448" s="22" t="s">
        <v>23</v>
      </c>
      <c r="H448" s="22" t="s">
        <v>23</v>
      </c>
      <c r="I448" s="22" t="s">
        <v>23</v>
      </c>
      <c r="J448" s="22" t="s">
        <v>24</v>
      </c>
      <c r="K448" s="22" t="s">
        <v>24</v>
      </c>
      <c r="L448" s="22" t="s">
        <v>24</v>
      </c>
      <c r="M448" s="22" t="s">
        <v>25</v>
      </c>
      <c r="N448" s="22" t="s">
        <v>25</v>
      </c>
      <c r="O448" s="22" t="s">
        <v>24</v>
      </c>
      <c r="P448" s="22" t="s">
        <v>24</v>
      </c>
      <c r="Q448" s="22" t="s">
        <v>24</v>
      </c>
      <c r="R448" s="22" t="s">
        <v>24</v>
      </c>
      <c r="S448" s="22" t="s">
        <v>24</v>
      </c>
      <c r="T448" s="22" t="s">
        <v>24</v>
      </c>
    </row>
    <row r="449" spans="1:20" x14ac:dyDescent="0.25">
      <c r="A449" s="2" t="s">
        <v>26</v>
      </c>
      <c r="B449" s="2"/>
      <c r="D449" s="2" t="s">
        <v>27</v>
      </c>
      <c r="E449" s="2"/>
      <c r="G449" s="2" t="s">
        <v>29</v>
      </c>
      <c r="H449" s="2" t="s">
        <v>30</v>
      </c>
      <c r="I449" s="2" t="s">
        <v>30</v>
      </c>
      <c r="J449" s="2" t="s">
        <v>29</v>
      </c>
      <c r="K449" s="2" t="s">
        <v>29</v>
      </c>
      <c r="L449" s="2" t="s">
        <v>31</v>
      </c>
      <c r="M449" s="2" t="s">
        <v>31</v>
      </c>
      <c r="N449" s="2" t="s">
        <v>31</v>
      </c>
      <c r="O449" s="2" t="s">
        <v>31</v>
      </c>
      <c r="P449" s="2" t="s">
        <v>31</v>
      </c>
      <c r="Q449" s="2" t="s">
        <v>31</v>
      </c>
      <c r="R449" s="2" t="s">
        <v>31</v>
      </c>
      <c r="S449" s="22" t="s">
        <v>31</v>
      </c>
      <c r="T449" s="22" t="s">
        <v>31</v>
      </c>
    </row>
    <row r="450" spans="1:20" x14ac:dyDescent="0.25">
      <c r="A450" s="2" t="s">
        <v>41</v>
      </c>
      <c r="B450" s="1"/>
      <c r="C450" s="23"/>
      <c r="D450" s="2" t="s">
        <v>33</v>
      </c>
      <c r="E450" s="24"/>
      <c r="F450" s="2" t="s">
        <v>34</v>
      </c>
      <c r="G450" s="27"/>
      <c r="H450" s="27"/>
      <c r="I450" s="27"/>
      <c r="J450" s="25"/>
      <c r="K450" s="25"/>
      <c r="L450" s="25"/>
      <c r="M450" s="25"/>
      <c r="N450" s="25"/>
      <c r="O450" s="25"/>
      <c r="Q450" s="25"/>
      <c r="R450" s="25"/>
      <c r="S450" s="25"/>
    </row>
    <row r="451" spans="1:20" x14ac:dyDescent="0.25">
      <c r="A451" s="2" t="s">
        <v>35</v>
      </c>
      <c r="B451" s="24"/>
      <c r="C451" s="24"/>
      <c r="D451" s="2" t="s">
        <v>36</v>
      </c>
      <c r="E451" s="23"/>
      <c r="F451" s="2" t="s">
        <v>37</v>
      </c>
      <c r="G451" s="27">
        <v>6.0000000000000001E-3</v>
      </c>
      <c r="H451" s="27">
        <v>2.2000000000000001E-3</v>
      </c>
      <c r="I451" s="117">
        <f>(H451*2.9)/9.8</f>
        <v>6.5102040816326532E-4</v>
      </c>
      <c r="J451" s="25"/>
      <c r="K451" s="25"/>
      <c r="L451" s="25"/>
      <c r="M451" s="25"/>
      <c r="N451" s="25"/>
      <c r="O451" s="25"/>
      <c r="Q451" s="25"/>
      <c r="R451" s="25"/>
      <c r="S451" s="25"/>
    </row>
    <row r="452" spans="1:20" x14ac:dyDescent="0.25">
      <c r="A452" s="2" t="s">
        <v>38</v>
      </c>
      <c r="B452" s="24"/>
      <c r="C452" s="24"/>
      <c r="D452" s="2" t="s">
        <v>97</v>
      </c>
      <c r="E452" s="28"/>
      <c r="F452" s="2" t="s">
        <v>98</v>
      </c>
      <c r="G452" s="27">
        <v>2.7999999999999998E-4</v>
      </c>
      <c r="H452" s="27">
        <v>9.2E-5</v>
      </c>
      <c r="I452" s="117">
        <f>0.000013*2</f>
        <v>2.5999999999999998E-5</v>
      </c>
      <c r="J452" s="25"/>
      <c r="K452" s="25"/>
      <c r="L452" s="25"/>
      <c r="M452" s="25"/>
      <c r="N452" s="25"/>
      <c r="O452" s="25"/>
      <c r="Q452" s="25"/>
      <c r="R452" s="25"/>
      <c r="S452" s="25"/>
    </row>
    <row r="453" spans="1:20" x14ac:dyDescent="0.25">
      <c r="A453" s="2" t="s">
        <v>99</v>
      </c>
      <c r="B453" s="24"/>
      <c r="C453" s="29"/>
      <c r="D453" s="2" t="s">
        <v>100</v>
      </c>
      <c r="E453" s="29"/>
      <c r="F453" s="2" t="s">
        <v>101</v>
      </c>
      <c r="G453" s="27">
        <f>G451*(1-0.99)</f>
        <v>6.0000000000000056E-5</v>
      </c>
      <c r="H453" s="27">
        <f>H451*(1-0.99)</f>
        <v>2.200000000000002E-5</v>
      </c>
      <c r="I453" s="117">
        <f>I451*(1-0.99)</f>
        <v>6.5102040816326589E-6</v>
      </c>
      <c r="J453" s="25">
        <f>C451*(E451*G451+E452*G452+E453*G453)/2000</f>
        <v>0</v>
      </c>
      <c r="K453" s="25">
        <f>C451*(E451*H451+E452*H452+E453*H453)/2000</f>
        <v>0</v>
      </c>
      <c r="L453" s="25">
        <f>C451*(E451*I451+E452*I452+E453*I453)/2000</f>
        <v>0</v>
      </c>
      <c r="M453" s="25">
        <f>C452*(E451*G451+E452*G452+E453*G453)</f>
        <v>0</v>
      </c>
      <c r="N453" s="25">
        <f>C452*(E451*H451+E452*H452+E453*H453)</f>
        <v>0</v>
      </c>
      <c r="O453" s="25">
        <f>$C452*($E451*I451+$E452*I452+$E453*I453)</f>
        <v>0</v>
      </c>
      <c r="P453" s="25">
        <f>C452*8760*G451/2000*(E451+E452+E453)</f>
        <v>0</v>
      </c>
      <c r="Q453" s="25">
        <f>C452*8760*H451/2000*(E451+E452+E453)</f>
        <v>0</v>
      </c>
      <c r="R453" s="25">
        <f>$C452*8760*I451/2000*($E451+$E452+$E453)</f>
        <v>0</v>
      </c>
      <c r="S453" s="25" t="str">
        <f>IF($B453=" "," ",IF($B453=4,Q453,"0"))</f>
        <v xml:space="preserve"> </v>
      </c>
      <c r="T453" s="25" t="str">
        <f>IF($B453=" "," ",IF($B453=4,R453,"0"))</f>
        <v xml:space="preserve"> </v>
      </c>
    </row>
    <row r="454" spans="1:20" x14ac:dyDescent="0.25">
      <c r="B454" s="1"/>
      <c r="C454" s="1"/>
      <c r="E454" s="1"/>
      <c r="G454" s="27"/>
      <c r="H454" s="27"/>
      <c r="I454" s="27"/>
      <c r="J454" s="25"/>
      <c r="K454" s="25"/>
      <c r="L454" s="25"/>
      <c r="M454" s="25"/>
      <c r="N454" s="25"/>
      <c r="O454" s="25"/>
      <c r="Q454" s="25"/>
      <c r="R454" s="25"/>
      <c r="S454" s="25"/>
    </row>
    <row r="455" spans="1:20" x14ac:dyDescent="0.25">
      <c r="A455" s="2" t="s">
        <v>41</v>
      </c>
      <c r="B455" s="1"/>
      <c r="C455" s="23"/>
      <c r="D455" s="2" t="s">
        <v>33</v>
      </c>
      <c r="E455" s="24"/>
      <c r="F455" s="2" t="s">
        <v>34</v>
      </c>
      <c r="G455" s="27"/>
      <c r="H455" s="27"/>
      <c r="I455" s="27"/>
      <c r="J455" s="25"/>
      <c r="K455" s="25"/>
      <c r="L455" s="25"/>
      <c r="M455" s="25"/>
      <c r="N455" s="25"/>
      <c r="O455" s="25"/>
      <c r="Q455" s="25"/>
      <c r="R455" s="25"/>
      <c r="S455" s="25"/>
    </row>
    <row r="456" spans="1:20" x14ac:dyDescent="0.25">
      <c r="A456" s="2" t="s">
        <v>35</v>
      </c>
      <c r="B456" s="24"/>
      <c r="C456" s="24"/>
      <c r="D456" s="2" t="s">
        <v>36</v>
      </c>
      <c r="E456" s="23"/>
      <c r="F456" s="2" t="s">
        <v>37</v>
      </c>
      <c r="G456" s="27">
        <v>6.0000000000000001E-3</v>
      </c>
      <c r="H456" s="27">
        <v>2.2000000000000001E-3</v>
      </c>
      <c r="I456" s="117">
        <f>(H456*2.9)/9.8</f>
        <v>6.5102040816326532E-4</v>
      </c>
      <c r="J456" s="25"/>
      <c r="K456" s="25"/>
      <c r="L456" s="25"/>
      <c r="M456" s="25"/>
      <c r="N456" s="25"/>
      <c r="O456" s="25"/>
      <c r="Q456" s="25"/>
      <c r="R456" s="25"/>
      <c r="S456" s="25"/>
    </row>
    <row r="457" spans="1:20" x14ac:dyDescent="0.25">
      <c r="A457" s="2" t="s">
        <v>38</v>
      </c>
      <c r="B457" s="24"/>
      <c r="C457" s="24"/>
      <c r="D457" s="2" t="s">
        <v>97</v>
      </c>
      <c r="E457" s="28"/>
      <c r="F457" s="2" t="s">
        <v>98</v>
      </c>
      <c r="G457" s="27">
        <v>2.7999999999999998E-4</v>
      </c>
      <c r="H457" s="27">
        <v>9.2E-5</v>
      </c>
      <c r="I457" s="117">
        <f>0.000013*2</f>
        <v>2.5999999999999998E-5</v>
      </c>
      <c r="J457" s="25"/>
      <c r="K457" s="25"/>
      <c r="L457" s="25"/>
      <c r="M457" s="25"/>
      <c r="N457" s="25"/>
      <c r="O457" s="25"/>
      <c r="Q457" s="25"/>
      <c r="R457" s="25"/>
      <c r="S457" s="25"/>
    </row>
    <row r="458" spans="1:20" x14ac:dyDescent="0.25">
      <c r="A458" s="2" t="s">
        <v>99</v>
      </c>
      <c r="B458" s="24"/>
      <c r="C458" s="29"/>
      <c r="D458" s="2" t="s">
        <v>100</v>
      </c>
      <c r="E458" s="29"/>
      <c r="F458" s="2" t="s">
        <v>101</v>
      </c>
      <c r="G458" s="27">
        <f>G456*(1-0.99)</f>
        <v>6.0000000000000056E-5</v>
      </c>
      <c r="H458" s="27">
        <f>H456*(1-0.99)</f>
        <v>2.200000000000002E-5</v>
      </c>
      <c r="I458" s="117">
        <f>I456*(1-0.99)</f>
        <v>6.5102040816326589E-6</v>
      </c>
      <c r="J458" s="25">
        <f>C456*(E456*G456+E457*G457+E458*G458)/2000</f>
        <v>0</v>
      </c>
      <c r="K458" s="25">
        <f>C456*(E456*H456+E457*H457+E458*H458)/2000</f>
        <v>0</v>
      </c>
      <c r="L458" s="25">
        <f>C456*(E456*I456+E457*I457+E458*I458)/2000</f>
        <v>0</v>
      </c>
      <c r="M458" s="25">
        <f>C457*(E456*G456+E457*G457+E458*G458)</f>
        <v>0</v>
      </c>
      <c r="N458" s="25">
        <f>C457*(E456*H456+E457*H457+E458*H458)</f>
        <v>0</v>
      </c>
      <c r="O458" s="25">
        <f>$C457*($E456*I456+$E457*I457+$E458*I458)</f>
        <v>0</v>
      </c>
      <c r="P458" s="25">
        <f>C457*8760*G456/2000*($E456+$E457+$E458)</f>
        <v>0</v>
      </c>
      <c r="Q458" s="25">
        <f>C457*8760*H456/2000*($E456+$E457+$E458)</f>
        <v>0</v>
      </c>
      <c r="R458" s="25">
        <f>$C457*8760*I456/2000*($E456+$E457+$E458)</f>
        <v>0</v>
      </c>
      <c r="S458" s="25" t="str">
        <f>IF($B458=" "," ",IF($B458=4,Q458,"0"))</f>
        <v xml:space="preserve"> </v>
      </c>
      <c r="T458" s="25" t="str">
        <f>IF($B458=" "," ",IF($B458=4,R458,"0"))</f>
        <v xml:space="preserve"> </v>
      </c>
    </row>
    <row r="459" spans="1:20" x14ac:dyDescent="0.25">
      <c r="B459" s="1"/>
      <c r="C459" s="1"/>
      <c r="E459" s="1"/>
      <c r="G459" s="27"/>
      <c r="H459" s="27"/>
      <c r="I459" s="27"/>
      <c r="J459" s="25"/>
      <c r="K459" s="25"/>
      <c r="L459" s="25"/>
      <c r="M459" s="25"/>
      <c r="N459" s="25"/>
      <c r="O459" s="25"/>
      <c r="Q459" s="25"/>
      <c r="R459" s="25"/>
      <c r="S459" s="25"/>
    </row>
    <row r="460" spans="1:20" x14ac:dyDescent="0.25">
      <c r="A460" s="2" t="s">
        <v>41</v>
      </c>
      <c r="B460" s="1"/>
      <c r="C460" s="23"/>
      <c r="D460" s="2" t="s">
        <v>33</v>
      </c>
      <c r="E460" s="24"/>
      <c r="F460" s="2" t="s">
        <v>34</v>
      </c>
      <c r="G460" s="27"/>
      <c r="H460" s="27"/>
      <c r="I460" s="27"/>
      <c r="J460" s="25"/>
      <c r="K460" s="25"/>
      <c r="L460" s="25"/>
      <c r="M460" s="25"/>
      <c r="N460" s="25"/>
      <c r="O460" s="25"/>
      <c r="Q460" s="25"/>
      <c r="R460" s="25"/>
      <c r="S460" s="25"/>
    </row>
    <row r="461" spans="1:20" x14ac:dyDescent="0.25">
      <c r="A461" s="2" t="s">
        <v>35</v>
      </c>
      <c r="B461" s="24"/>
      <c r="C461" s="24"/>
      <c r="D461" s="2" t="s">
        <v>36</v>
      </c>
      <c r="E461" s="23"/>
      <c r="F461" s="2" t="s">
        <v>37</v>
      </c>
      <c r="G461" s="27">
        <v>6.0000000000000001E-3</v>
      </c>
      <c r="H461" s="27">
        <v>2.2000000000000001E-3</v>
      </c>
      <c r="I461" s="117">
        <f>(H461*2.9)/9.8</f>
        <v>6.5102040816326532E-4</v>
      </c>
      <c r="J461" s="25"/>
      <c r="K461" s="25"/>
      <c r="L461" s="25"/>
      <c r="M461" s="25"/>
      <c r="N461" s="25"/>
      <c r="O461" s="25"/>
      <c r="Q461" s="25"/>
      <c r="R461" s="25"/>
      <c r="S461" s="25"/>
    </row>
    <row r="462" spans="1:20" x14ac:dyDescent="0.25">
      <c r="A462" s="2" t="s">
        <v>38</v>
      </c>
      <c r="B462" s="24"/>
      <c r="C462" s="24"/>
      <c r="D462" s="2" t="s">
        <v>97</v>
      </c>
      <c r="E462" s="28"/>
      <c r="F462" s="2" t="s">
        <v>98</v>
      </c>
      <c r="G462" s="27">
        <v>2.7999999999999998E-4</v>
      </c>
      <c r="H462" s="27">
        <v>9.2E-5</v>
      </c>
      <c r="I462" s="117">
        <f>0.000013*2</f>
        <v>2.5999999999999998E-5</v>
      </c>
      <c r="J462" s="25"/>
      <c r="K462" s="25"/>
      <c r="L462" s="25"/>
      <c r="M462" s="25"/>
      <c r="N462" s="25"/>
      <c r="O462" s="25"/>
      <c r="Q462" s="25"/>
      <c r="R462" s="25"/>
      <c r="S462" s="25"/>
    </row>
    <row r="463" spans="1:20" x14ac:dyDescent="0.25">
      <c r="A463" s="2" t="s">
        <v>99</v>
      </c>
      <c r="B463" s="24"/>
      <c r="C463" s="29"/>
      <c r="D463" s="2" t="s">
        <v>100</v>
      </c>
      <c r="E463" s="29"/>
      <c r="F463" s="2" t="s">
        <v>101</v>
      </c>
      <c r="G463" s="27">
        <f>G461*(1-0.99)</f>
        <v>6.0000000000000056E-5</v>
      </c>
      <c r="H463" s="27">
        <f>H461*(1-0.99)</f>
        <v>2.200000000000002E-5</v>
      </c>
      <c r="I463" s="117">
        <f>I461*(1-0.99)</f>
        <v>6.5102040816326589E-6</v>
      </c>
      <c r="J463" s="25">
        <f>C461*(E461*G461+E462*G462+E463*G463)/2000</f>
        <v>0</v>
      </c>
      <c r="K463" s="25">
        <f>C461*(E461*H461+E462*H462+E463*H463)/2000</f>
        <v>0</v>
      </c>
      <c r="L463" s="25">
        <f>C461*(E461*I461+E462*I462+E463*I463)/2000</f>
        <v>0</v>
      </c>
      <c r="M463" s="25">
        <f>C462*(E461*G461+E462*G462+E463*G463)</f>
        <v>0</v>
      </c>
      <c r="N463" s="25">
        <f>C462*(E461*H461+E462*H462+E463*H463)</f>
        <v>0</v>
      </c>
      <c r="O463" s="25">
        <f>$C462*($E461*I461+$E462*I462+$E463*I463)</f>
        <v>0</v>
      </c>
      <c r="P463" s="25">
        <f>C462*8760*G461/2000*($E461+$E462+$E463)</f>
        <v>0</v>
      </c>
      <c r="Q463" s="25">
        <f>C462*8760*H461/2000*($E461+$E462+$E463)</f>
        <v>0</v>
      </c>
      <c r="R463" s="25">
        <f>$C462*8760*I461/2000*($E461+$E462+$E463)</f>
        <v>0</v>
      </c>
      <c r="S463" s="25" t="str">
        <f>IF($B463=" "," ",IF($B463=4,Q463,"0"))</f>
        <v xml:space="preserve"> </v>
      </c>
      <c r="T463" s="25" t="str">
        <f>IF($B463=" "," ",IF($B463=4,R463,"0"))</f>
        <v xml:space="preserve"> </v>
      </c>
    </row>
    <row r="464" spans="1:20" ht="16.5" customHeight="1" x14ac:dyDescent="0.25">
      <c r="B464" s="1"/>
      <c r="C464" s="1"/>
      <c r="E464" s="1"/>
      <c r="G464" s="27"/>
      <c r="H464" s="27"/>
      <c r="I464" s="27"/>
      <c r="J464" s="25"/>
      <c r="K464" s="25"/>
      <c r="L464" s="25"/>
      <c r="M464" s="25"/>
      <c r="N464" s="25"/>
      <c r="O464" s="25"/>
      <c r="Q464" s="25"/>
      <c r="R464" s="25"/>
      <c r="S464" s="25"/>
    </row>
    <row r="465" spans="1:20" x14ac:dyDescent="0.25">
      <c r="A465" s="2" t="s">
        <v>41</v>
      </c>
      <c r="B465" s="1"/>
      <c r="C465" s="23"/>
      <c r="D465" s="2" t="s">
        <v>33</v>
      </c>
      <c r="E465" s="24"/>
      <c r="F465" s="2" t="s">
        <v>34</v>
      </c>
      <c r="G465" s="27"/>
      <c r="H465" s="27"/>
      <c r="I465" s="27"/>
      <c r="J465" s="25"/>
      <c r="K465" s="25"/>
      <c r="L465" s="25"/>
      <c r="M465" s="25"/>
      <c r="N465" s="25"/>
      <c r="O465" s="25"/>
      <c r="Q465" s="25"/>
      <c r="R465" s="25"/>
      <c r="S465" s="25"/>
    </row>
    <row r="466" spans="1:20" x14ac:dyDescent="0.25">
      <c r="A466" s="2" t="s">
        <v>35</v>
      </c>
      <c r="B466" s="24"/>
      <c r="C466" s="24"/>
      <c r="D466" s="2" t="s">
        <v>36</v>
      </c>
      <c r="E466" s="23"/>
      <c r="F466" s="2" t="s">
        <v>37</v>
      </c>
      <c r="G466" s="27">
        <v>6.0000000000000001E-3</v>
      </c>
      <c r="H466" s="27">
        <v>2.2000000000000001E-3</v>
      </c>
      <c r="I466" s="117">
        <f>(H466*2.9)/9.8</f>
        <v>6.5102040816326532E-4</v>
      </c>
      <c r="J466" s="25"/>
      <c r="K466" s="25"/>
      <c r="L466" s="25"/>
      <c r="M466" s="25"/>
      <c r="N466" s="25"/>
      <c r="O466" s="25"/>
      <c r="Q466" s="25"/>
      <c r="R466" s="25"/>
      <c r="S466" s="25"/>
    </row>
    <row r="467" spans="1:20" x14ac:dyDescent="0.25">
      <c r="A467" s="2" t="s">
        <v>38</v>
      </c>
      <c r="B467" s="24"/>
      <c r="C467" s="24"/>
      <c r="D467" s="2" t="s">
        <v>97</v>
      </c>
      <c r="E467" s="28"/>
      <c r="F467" s="2" t="s">
        <v>98</v>
      </c>
      <c r="G467" s="27">
        <v>2.7999999999999998E-4</v>
      </c>
      <c r="H467" s="27">
        <v>9.2E-5</v>
      </c>
      <c r="I467" s="117">
        <f>0.000013*2</f>
        <v>2.5999999999999998E-5</v>
      </c>
      <c r="J467" s="25"/>
      <c r="K467" s="25"/>
      <c r="L467" s="25"/>
      <c r="M467" s="25"/>
      <c r="N467" s="25"/>
      <c r="O467" s="25"/>
      <c r="Q467" s="25"/>
      <c r="R467" s="25"/>
      <c r="S467" s="25"/>
    </row>
    <row r="468" spans="1:20" x14ac:dyDescent="0.25">
      <c r="A468" s="2" t="s">
        <v>99</v>
      </c>
      <c r="B468" s="24"/>
      <c r="C468" s="29"/>
      <c r="D468" s="2" t="s">
        <v>100</v>
      </c>
      <c r="E468" s="29"/>
      <c r="F468" s="2" t="s">
        <v>101</v>
      </c>
      <c r="G468" s="27">
        <f>G466*(1-0.99)</f>
        <v>6.0000000000000056E-5</v>
      </c>
      <c r="H468" s="27">
        <f>H466*(1-0.99)</f>
        <v>2.200000000000002E-5</v>
      </c>
      <c r="I468" s="117">
        <f>I466*(1-0.99)</f>
        <v>6.5102040816326589E-6</v>
      </c>
      <c r="J468" s="25">
        <f>C466*(E466*G466+E467*G467+E468*G468)/2000</f>
        <v>0</v>
      </c>
      <c r="K468" s="25">
        <f>C466*(E466*H466+E467*H467+E468*H468)/2000</f>
        <v>0</v>
      </c>
      <c r="L468" s="25">
        <f>C466*(E466*I466+E467*I467+E468*I468)/2000</f>
        <v>0</v>
      </c>
      <c r="M468" s="25">
        <f>C467*(E466*G466+E467*G467+E468*G468)</f>
        <v>0</v>
      </c>
      <c r="N468" s="25">
        <f>C467*(E466*H466+E467*H467+E468*H468)</f>
        <v>0</v>
      </c>
      <c r="O468" s="25">
        <f>$C467*($E466*I466+$E467*I467+$E468*I468)</f>
        <v>0</v>
      </c>
      <c r="P468" s="25">
        <f>C467*8760*G466/2000*($E466+$E467+$E468)</f>
        <v>0</v>
      </c>
      <c r="Q468" s="25">
        <f>C467*8760*H466/2000*($E466+$E467+$E468)</f>
        <v>0</v>
      </c>
      <c r="R468" s="25">
        <f>$C467*8760*I466/2000*($E466+$E467+$E468)</f>
        <v>0</v>
      </c>
      <c r="S468" s="25" t="str">
        <f>IF($B468=" "," ",IF($B468=4,Q468,"0"))</f>
        <v xml:space="preserve"> </v>
      </c>
      <c r="T468" s="25" t="str">
        <f>IF($B468=" "," ",IF($B468=4,R468,"0"))</f>
        <v xml:space="preserve"> </v>
      </c>
    </row>
    <row r="469" spans="1:20" x14ac:dyDescent="0.25">
      <c r="A469" s="2"/>
      <c r="B469" s="51"/>
      <c r="C469" s="51"/>
      <c r="E469" s="51"/>
      <c r="F469" s="2"/>
      <c r="G469" s="27"/>
      <c r="H469" s="27"/>
      <c r="I469" s="27"/>
      <c r="J469" s="25"/>
      <c r="K469" s="25"/>
      <c r="L469" s="25"/>
      <c r="M469" s="25"/>
      <c r="N469" s="25"/>
      <c r="O469" s="25"/>
      <c r="P469" s="25"/>
      <c r="Q469" s="25"/>
      <c r="R469" s="25"/>
      <c r="S469" s="25"/>
    </row>
    <row r="470" spans="1:20" x14ac:dyDescent="0.25">
      <c r="A470" s="2" t="s">
        <v>41</v>
      </c>
      <c r="B470" s="1"/>
      <c r="C470" s="23"/>
      <c r="D470" s="2" t="s">
        <v>33</v>
      </c>
      <c r="E470" s="24"/>
      <c r="F470" s="2" t="s">
        <v>34</v>
      </c>
      <c r="G470" s="27"/>
      <c r="H470" s="27"/>
      <c r="I470" s="27"/>
      <c r="J470" s="25"/>
      <c r="K470" s="25"/>
      <c r="L470" s="25"/>
      <c r="M470" s="25"/>
      <c r="N470" s="25"/>
      <c r="O470" s="25"/>
      <c r="Q470" s="25"/>
      <c r="R470" s="25"/>
      <c r="S470" s="25"/>
    </row>
    <row r="471" spans="1:20" x14ac:dyDescent="0.25">
      <c r="A471" s="2" t="s">
        <v>35</v>
      </c>
      <c r="B471" s="24"/>
      <c r="C471" s="24"/>
      <c r="D471" s="2" t="s">
        <v>36</v>
      </c>
      <c r="E471" s="23"/>
      <c r="F471" s="2" t="s">
        <v>37</v>
      </c>
      <c r="G471" s="27">
        <v>6.0000000000000001E-3</v>
      </c>
      <c r="H471" s="27">
        <v>2.2000000000000001E-3</v>
      </c>
      <c r="I471" s="117">
        <f>(H471*2.9)/9.8</f>
        <v>6.5102040816326532E-4</v>
      </c>
      <c r="J471" s="25"/>
      <c r="K471" s="25"/>
      <c r="L471" s="25"/>
      <c r="M471" s="25"/>
      <c r="N471" s="25"/>
      <c r="O471" s="25"/>
      <c r="Q471" s="25"/>
      <c r="R471" s="25"/>
      <c r="S471" s="25"/>
    </row>
    <row r="472" spans="1:20" x14ac:dyDescent="0.25">
      <c r="A472" s="2" t="s">
        <v>38</v>
      </c>
      <c r="B472" s="24"/>
      <c r="C472" s="24"/>
      <c r="D472" s="2" t="s">
        <v>97</v>
      </c>
      <c r="E472" s="28"/>
      <c r="F472" s="2" t="s">
        <v>98</v>
      </c>
      <c r="G472" s="27">
        <v>2.7999999999999998E-4</v>
      </c>
      <c r="H472" s="27">
        <v>9.2E-5</v>
      </c>
      <c r="I472" s="117">
        <f>0.000013*2</f>
        <v>2.5999999999999998E-5</v>
      </c>
      <c r="J472" s="25"/>
      <c r="K472" s="25"/>
      <c r="L472" s="25"/>
      <c r="M472" s="25"/>
      <c r="N472" s="25"/>
      <c r="O472" s="25"/>
      <c r="Q472" s="25"/>
      <c r="R472" s="25"/>
      <c r="S472" s="25"/>
    </row>
    <row r="473" spans="1:20" x14ac:dyDescent="0.25">
      <c r="A473" s="2" t="s">
        <v>99</v>
      </c>
      <c r="B473" s="24"/>
      <c r="C473" s="29"/>
      <c r="D473" s="2" t="s">
        <v>100</v>
      </c>
      <c r="E473" s="29"/>
      <c r="F473" s="2" t="s">
        <v>101</v>
      </c>
      <c r="G473" s="27">
        <f>G471*(1-0.99)</f>
        <v>6.0000000000000056E-5</v>
      </c>
      <c r="H473" s="27">
        <f>H471*(1-0.99)</f>
        <v>2.200000000000002E-5</v>
      </c>
      <c r="I473" s="117">
        <f>I471*(1-0.99)</f>
        <v>6.5102040816326589E-6</v>
      </c>
      <c r="J473" s="25">
        <f>C471*(E471*G471+E472*G472+E473*G473)/2000</f>
        <v>0</v>
      </c>
      <c r="K473" s="25">
        <f>C471*(E471*H471+E472*H472+E473*H473)/2000</f>
        <v>0</v>
      </c>
      <c r="L473" s="25">
        <f>C471*(E471*I471+E472*I472+E473*I473)/2000</f>
        <v>0</v>
      </c>
      <c r="M473" s="25">
        <f>C472*(E471*G471+E472*G472+E473*G473)</f>
        <v>0</v>
      </c>
      <c r="N473" s="25">
        <f>C472*(E471*H471+E472*H472+E473*H473)</f>
        <v>0</v>
      </c>
      <c r="O473" s="25">
        <f>$C472*($E471*I471+$E472*I472+$E473*I473)</f>
        <v>0</v>
      </c>
      <c r="P473" s="25">
        <f>C472*8760*G471/2000*($E471+$E472+$E473)</f>
        <v>0</v>
      </c>
      <c r="Q473" s="25">
        <f>C472*8760*H471/2000*($E471+$E472+$E473)</f>
        <v>0</v>
      </c>
      <c r="R473" s="25">
        <f>$C472*8760*I471/2000*($E471+$E472+$E473)</f>
        <v>0</v>
      </c>
      <c r="S473" s="25" t="str">
        <f>IF($B473=" "," ",IF($B473=4,Q473,"0"))</f>
        <v xml:space="preserve"> </v>
      </c>
      <c r="T473" s="25" t="str">
        <f>IF($B473=" "," ",IF($B473=4,R473,"0"))</f>
        <v xml:space="preserve"> </v>
      </c>
    </row>
    <row r="474" spans="1:20" x14ac:dyDescent="0.25">
      <c r="B474" s="1"/>
      <c r="C474" s="1"/>
      <c r="E474" s="1"/>
      <c r="G474" s="27"/>
      <c r="H474" s="27"/>
      <c r="I474" s="27"/>
      <c r="J474" s="25"/>
      <c r="K474" s="25"/>
      <c r="L474" s="25"/>
      <c r="M474" s="25"/>
      <c r="N474" s="25"/>
      <c r="O474" s="25"/>
      <c r="Q474" s="25"/>
      <c r="R474" s="25"/>
      <c r="S474" s="25"/>
    </row>
    <row r="475" spans="1:20" x14ac:dyDescent="0.25">
      <c r="A475" s="2" t="s">
        <v>41</v>
      </c>
      <c r="B475" s="1"/>
      <c r="C475" s="23"/>
      <c r="D475" s="2" t="s">
        <v>33</v>
      </c>
      <c r="E475" s="24"/>
      <c r="F475" s="2" t="s">
        <v>34</v>
      </c>
      <c r="G475" s="27"/>
      <c r="H475" s="27"/>
      <c r="I475" s="27"/>
      <c r="J475" s="25"/>
      <c r="K475" s="25"/>
      <c r="L475" s="25"/>
      <c r="M475" s="25"/>
      <c r="N475" s="25"/>
      <c r="O475" s="25"/>
      <c r="Q475" s="25"/>
      <c r="R475" s="25"/>
      <c r="S475" s="25"/>
    </row>
    <row r="476" spans="1:20" x14ac:dyDescent="0.25">
      <c r="A476" s="2" t="s">
        <v>35</v>
      </c>
      <c r="B476" s="24"/>
      <c r="C476" s="24"/>
      <c r="D476" s="2" t="s">
        <v>36</v>
      </c>
      <c r="E476" s="23"/>
      <c r="F476" s="2" t="s">
        <v>37</v>
      </c>
      <c r="G476" s="27">
        <v>6.0000000000000001E-3</v>
      </c>
      <c r="H476" s="27">
        <v>2.2000000000000001E-3</v>
      </c>
      <c r="I476" s="117">
        <f>(H476*2.9)/9.8</f>
        <v>6.5102040816326532E-4</v>
      </c>
      <c r="J476" s="25"/>
      <c r="K476" s="25"/>
      <c r="L476" s="25"/>
      <c r="M476" s="25"/>
      <c r="N476" s="25"/>
      <c r="O476" s="25"/>
      <c r="Q476" s="25"/>
      <c r="R476" s="25"/>
      <c r="S476" s="25"/>
    </row>
    <row r="477" spans="1:20" x14ac:dyDescent="0.25">
      <c r="A477" s="2" t="s">
        <v>38</v>
      </c>
      <c r="B477" s="24"/>
      <c r="C477" s="24"/>
      <c r="D477" s="2" t="s">
        <v>97</v>
      </c>
      <c r="E477" s="28"/>
      <c r="F477" s="2" t="s">
        <v>98</v>
      </c>
      <c r="G477" s="27">
        <v>2.7999999999999998E-4</v>
      </c>
      <c r="H477" s="27">
        <v>9.2E-5</v>
      </c>
      <c r="I477" s="117">
        <f>0.000013*2</f>
        <v>2.5999999999999998E-5</v>
      </c>
      <c r="J477" s="25"/>
      <c r="K477" s="25"/>
      <c r="L477" s="25"/>
      <c r="M477" s="25"/>
      <c r="N477" s="25"/>
      <c r="O477" s="25"/>
      <c r="Q477" s="25"/>
      <c r="R477" s="25"/>
      <c r="S477" s="25"/>
    </row>
    <row r="478" spans="1:20" x14ac:dyDescent="0.25">
      <c r="A478" s="2" t="s">
        <v>99</v>
      </c>
      <c r="B478" s="24"/>
      <c r="C478" s="29"/>
      <c r="D478" s="2" t="s">
        <v>100</v>
      </c>
      <c r="E478" s="29"/>
      <c r="F478" s="2" t="s">
        <v>101</v>
      </c>
      <c r="G478" s="27">
        <f>G476*(1-0.99)</f>
        <v>6.0000000000000056E-5</v>
      </c>
      <c r="H478" s="27">
        <f>H476*(1-0.99)</f>
        <v>2.200000000000002E-5</v>
      </c>
      <c r="I478" s="117">
        <f>I476*(1-0.99)</f>
        <v>6.5102040816326589E-6</v>
      </c>
      <c r="J478" s="25">
        <f>C476*(E476*G476+E477*G477+E478*G478)/2000</f>
        <v>0</v>
      </c>
      <c r="K478" s="25">
        <f>C476*(E476*H476+E477*H477+E478*H478)/2000</f>
        <v>0</v>
      </c>
      <c r="L478" s="25">
        <f>C476*(E476*I476+E477*I477+E478*I478)/2000</f>
        <v>0</v>
      </c>
      <c r="M478" s="25">
        <f>C477*(E476*G476+E477*G477+E478*G478)</f>
        <v>0</v>
      </c>
      <c r="N478" s="25">
        <f>C477*(E476*H476+E477*H477+E478*H478)</f>
        <v>0</v>
      </c>
      <c r="O478" s="25">
        <f>$C477*($E476*I476+$E477*I477+$E478*I478)</f>
        <v>0</v>
      </c>
      <c r="P478" s="25">
        <f>C477*8760*G476/2000*($E476+$E477+$E478)</f>
        <v>0</v>
      </c>
      <c r="Q478" s="25">
        <f>C477*8760*H476/2000*($E476+$E477+$E478)</f>
        <v>0</v>
      </c>
      <c r="R478" s="25">
        <f>$C477*8760*I476/2000*($E476+$E477+$E478)</f>
        <v>0</v>
      </c>
      <c r="S478" s="25" t="str">
        <f>IF($B478=" "," ",IF($B478=4,Q478,"0"))</f>
        <v xml:space="preserve"> </v>
      </c>
      <c r="T478" s="25" t="str">
        <f>IF($B478=" "," ",IF($B478=4,R478,"0"))</f>
        <v xml:space="preserve"> </v>
      </c>
    </row>
    <row r="479" spans="1:20" x14ac:dyDescent="0.25">
      <c r="B479" s="1"/>
      <c r="C479" s="1"/>
      <c r="E479" s="1"/>
      <c r="G479" s="27"/>
      <c r="H479" s="27"/>
      <c r="I479" s="27"/>
      <c r="J479" s="25"/>
      <c r="K479" s="25"/>
      <c r="L479" s="25"/>
      <c r="M479" s="25"/>
      <c r="N479" s="25"/>
      <c r="O479" s="25"/>
      <c r="Q479" s="25"/>
      <c r="R479" s="25"/>
      <c r="S479" s="25"/>
    </row>
    <row r="480" spans="1:20" x14ac:dyDescent="0.25">
      <c r="A480" s="2" t="s">
        <v>41</v>
      </c>
      <c r="B480" s="1"/>
      <c r="C480" s="23"/>
      <c r="D480" s="2" t="s">
        <v>33</v>
      </c>
      <c r="E480" s="24"/>
      <c r="F480" s="2" t="s">
        <v>34</v>
      </c>
      <c r="G480" s="27"/>
      <c r="H480" s="27"/>
      <c r="I480" s="27"/>
      <c r="J480" s="25"/>
      <c r="K480" s="25"/>
      <c r="L480" s="25"/>
      <c r="M480" s="25"/>
      <c r="N480" s="25"/>
      <c r="O480" s="25"/>
      <c r="Q480" s="25"/>
      <c r="R480" s="25"/>
      <c r="S480" s="25"/>
    </row>
    <row r="481" spans="1:20" x14ac:dyDescent="0.25">
      <c r="A481" s="2" t="s">
        <v>35</v>
      </c>
      <c r="B481" s="24"/>
      <c r="C481" s="24"/>
      <c r="D481" s="2" t="s">
        <v>36</v>
      </c>
      <c r="E481" s="23"/>
      <c r="F481" s="2" t="s">
        <v>37</v>
      </c>
      <c r="G481" s="27">
        <v>6.0000000000000001E-3</v>
      </c>
      <c r="H481" s="27">
        <v>2.2000000000000001E-3</v>
      </c>
      <c r="I481" s="117">
        <f>(H481*2.9)/9.8</f>
        <v>6.5102040816326532E-4</v>
      </c>
      <c r="J481" s="25"/>
      <c r="K481" s="25"/>
      <c r="L481" s="25"/>
      <c r="M481" s="25"/>
      <c r="N481" s="25"/>
      <c r="O481" s="25"/>
      <c r="Q481" s="25"/>
      <c r="R481" s="25"/>
      <c r="S481" s="25"/>
    </row>
    <row r="482" spans="1:20" x14ac:dyDescent="0.25">
      <c r="A482" s="2" t="s">
        <v>38</v>
      </c>
      <c r="B482" s="24"/>
      <c r="C482" s="24"/>
      <c r="D482" s="2" t="s">
        <v>97</v>
      </c>
      <c r="E482" s="28"/>
      <c r="F482" s="2" t="s">
        <v>98</v>
      </c>
      <c r="G482" s="27">
        <v>2.7999999999999998E-4</v>
      </c>
      <c r="H482" s="27">
        <v>9.2E-5</v>
      </c>
      <c r="I482" s="117">
        <f>0.000013*2</f>
        <v>2.5999999999999998E-5</v>
      </c>
      <c r="J482" s="25"/>
      <c r="K482" s="25"/>
      <c r="L482" s="25"/>
      <c r="M482" s="25"/>
      <c r="N482" s="25"/>
      <c r="O482" s="25"/>
      <c r="Q482" s="25"/>
      <c r="R482" s="25"/>
      <c r="S482" s="25"/>
    </row>
    <row r="483" spans="1:20" x14ac:dyDescent="0.25">
      <c r="A483" s="2" t="s">
        <v>99</v>
      </c>
      <c r="B483" s="24"/>
      <c r="C483" s="29"/>
      <c r="D483" s="2" t="s">
        <v>100</v>
      </c>
      <c r="E483" s="29"/>
      <c r="F483" s="2" t="s">
        <v>101</v>
      </c>
      <c r="G483" s="27">
        <f>G481*(1-0.99)</f>
        <v>6.0000000000000056E-5</v>
      </c>
      <c r="H483" s="27">
        <f>H481*(1-0.99)</f>
        <v>2.200000000000002E-5</v>
      </c>
      <c r="I483" s="117">
        <f>I481*(1-0.99)</f>
        <v>6.5102040816326589E-6</v>
      </c>
      <c r="J483" s="25">
        <f>C481*(E481*G481+E482*G482+E483*G483)/2000</f>
        <v>0</v>
      </c>
      <c r="K483" s="25">
        <f>C481*(E481*H481+E482*H482+E483*H483)/2000</f>
        <v>0</v>
      </c>
      <c r="L483" s="25">
        <f>C481*(E481*I481+E482*I482+E483*I483)/2000</f>
        <v>0</v>
      </c>
      <c r="M483" s="25">
        <f>C482*(E481*G481+E482*G482+E483*G483)</f>
        <v>0</v>
      </c>
      <c r="N483" s="25">
        <f>C482*(E481*H481+E482*H482+E483*H483)</f>
        <v>0</v>
      </c>
      <c r="O483" s="25">
        <f>$C482*($E481*I481+$E482*I482+$E483*I483)</f>
        <v>0</v>
      </c>
      <c r="P483" s="25">
        <f>C482*8760*G481/2000*($E481+$E482+$E483)</f>
        <v>0</v>
      </c>
      <c r="Q483" s="25">
        <f>C482*8760*H481/2000*($E481+$E482+$E483)</f>
        <v>0</v>
      </c>
      <c r="R483" s="25">
        <f>$C482*8760*I481/2000*($E481+$E482+$E483)</f>
        <v>0</v>
      </c>
      <c r="S483" s="25" t="str">
        <f>IF($B483=" "," ",IF($B483=4,Q483,"0"))</f>
        <v xml:space="preserve"> </v>
      </c>
      <c r="T483" s="25" t="str">
        <f>IF($B483=" "," ",IF($B483=4,R483,"0"))</f>
        <v xml:space="preserve"> </v>
      </c>
    </row>
    <row r="484" spans="1:20" x14ac:dyDescent="0.25">
      <c r="A484" s="2"/>
      <c r="B484" s="51"/>
      <c r="C484" s="51"/>
      <c r="D484" s="2"/>
      <c r="E484" s="51"/>
      <c r="F484" s="2"/>
      <c r="G484" s="27"/>
      <c r="H484" s="27"/>
      <c r="I484" s="27"/>
      <c r="J484" s="25"/>
      <c r="K484" s="25"/>
      <c r="L484" s="25"/>
      <c r="M484" s="25"/>
      <c r="N484" s="25"/>
      <c r="O484" s="25"/>
      <c r="P484" s="25"/>
      <c r="Q484" s="25"/>
      <c r="R484" s="25"/>
      <c r="S484" s="25"/>
    </row>
    <row r="485" spans="1:20" s="44" customFormat="1" x14ac:dyDescent="0.25">
      <c r="A485" s="44" t="s">
        <v>42</v>
      </c>
      <c r="C485" s="47"/>
      <c r="D485" s="44" t="s">
        <v>33</v>
      </c>
      <c r="E485" s="56"/>
      <c r="G485" s="45"/>
      <c r="H485" s="45"/>
      <c r="I485" s="45"/>
      <c r="J485" s="46"/>
      <c r="K485" s="46"/>
      <c r="L485" s="46"/>
      <c r="M485" s="46"/>
      <c r="N485" s="46"/>
      <c r="O485" s="46"/>
      <c r="Q485" s="46"/>
      <c r="R485" s="46"/>
      <c r="S485" s="46"/>
    </row>
    <row r="486" spans="1:20" s="44" customFormat="1" x14ac:dyDescent="0.25">
      <c r="C486" s="48"/>
      <c r="D486" s="44" t="s">
        <v>36</v>
      </c>
      <c r="E486" s="55"/>
      <c r="F486" s="44" t="s">
        <v>37</v>
      </c>
      <c r="G486" s="45">
        <v>0.33</v>
      </c>
      <c r="H486" s="154">
        <v>0.156</v>
      </c>
      <c r="I486" s="154">
        <f>H486*(0.053/0.35)</f>
        <v>2.3622857142857143E-2</v>
      </c>
      <c r="J486" s="46"/>
      <c r="K486" s="46"/>
      <c r="L486" s="46"/>
      <c r="M486" s="46"/>
      <c r="N486" s="46"/>
      <c r="O486" s="46"/>
      <c r="Q486" s="46"/>
      <c r="R486" s="46"/>
      <c r="S486" s="46"/>
    </row>
    <row r="487" spans="1:20" s="44" customFormat="1" x14ac:dyDescent="0.25">
      <c r="A487" s="2" t="s">
        <v>99</v>
      </c>
      <c r="B487" s="24"/>
      <c r="C487" s="49"/>
      <c r="D487" s="44" t="s">
        <v>97</v>
      </c>
      <c r="E487" s="50"/>
      <c r="F487" s="44" t="s">
        <v>98</v>
      </c>
      <c r="G487" s="45">
        <f>G486*(1-0.95)</f>
        <v>1.6500000000000015E-2</v>
      </c>
      <c r="H487" s="154">
        <f>H486*(1-0.95)</f>
        <v>7.8000000000000066E-3</v>
      </c>
      <c r="I487" s="154">
        <f>I486*(1-0.95)</f>
        <v>1.1811428571428583E-3</v>
      </c>
      <c r="J487" s="46">
        <f>C486*(E486*G486+E487*G487)/2000</f>
        <v>0</v>
      </c>
      <c r="K487" s="46">
        <f>$C486*($E486*H486+$E487*H487)/2000</f>
        <v>0</v>
      </c>
      <c r="L487" s="46">
        <f>$C486*($E486*I486+$E487*I487)/2000</f>
        <v>0</v>
      </c>
      <c r="M487" s="46">
        <f>J487/8760*2000</f>
        <v>0</v>
      </c>
      <c r="N487" s="46">
        <f>K487/8760*2000</f>
        <v>0</v>
      </c>
      <c r="O487" s="46">
        <f>L487/8760*2000</f>
        <v>0</v>
      </c>
      <c r="P487" s="46">
        <f>C486*G486/2000*(E486+E487)</f>
        <v>0</v>
      </c>
      <c r="Q487" s="46">
        <f>C486*H486/2000*(E486+E487)</f>
        <v>0</v>
      </c>
      <c r="R487" s="46">
        <f>C486*I486/2000*(E486+E487)</f>
        <v>0</v>
      </c>
      <c r="S487" s="25" t="str">
        <f>IF($B487=" "," ",IF($B487=4,Q487,"0"))</f>
        <v xml:space="preserve"> </v>
      </c>
      <c r="T487" s="25" t="str">
        <f>IF($B487=" "," ",IF($B487=4,R487,"0"))</f>
        <v xml:space="preserve"> </v>
      </c>
    </row>
    <row r="488" spans="1:20" s="44" customFormat="1" x14ac:dyDescent="0.25">
      <c r="C488" s="49"/>
      <c r="D488" s="44" t="s">
        <v>100</v>
      </c>
      <c r="G488" s="45"/>
      <c r="H488" s="45"/>
      <c r="I488" s="45"/>
    </row>
    <row r="489" spans="1:20" s="44" customFormat="1" x14ac:dyDescent="0.25">
      <c r="C489" s="52"/>
      <c r="G489" s="45"/>
      <c r="H489" s="45"/>
      <c r="I489" s="45"/>
    </row>
    <row r="490" spans="1:20" x14ac:dyDescent="0.25">
      <c r="A490" s="2" t="s">
        <v>59</v>
      </c>
      <c r="B490" s="1"/>
      <c r="C490" s="24"/>
      <c r="D490" s="2" t="s">
        <v>33</v>
      </c>
      <c r="E490" s="24"/>
      <c r="F490" s="2" t="s">
        <v>34</v>
      </c>
      <c r="G490" s="27"/>
      <c r="H490" s="27"/>
      <c r="I490" s="27"/>
      <c r="J490" s="25"/>
      <c r="K490" s="25"/>
      <c r="L490" s="25"/>
      <c r="M490" s="25"/>
      <c r="N490" s="25"/>
      <c r="O490" s="25"/>
      <c r="Q490" s="25"/>
      <c r="R490" s="25"/>
      <c r="S490" s="25"/>
    </row>
    <row r="491" spans="1:20" x14ac:dyDescent="0.25">
      <c r="A491" s="2" t="s">
        <v>35</v>
      </c>
      <c r="B491" s="24"/>
      <c r="C491" s="24"/>
      <c r="D491" s="2" t="s">
        <v>36</v>
      </c>
      <c r="E491" s="28"/>
      <c r="F491" s="2" t="s">
        <v>37</v>
      </c>
      <c r="G491" s="27">
        <v>0.73</v>
      </c>
      <c r="H491" s="27">
        <v>0.47</v>
      </c>
      <c r="I491" s="27">
        <f>(H491*15)/51</f>
        <v>0.13823529411764707</v>
      </c>
      <c r="J491" s="25"/>
      <c r="K491" s="25"/>
      <c r="L491" s="25"/>
      <c r="M491" s="25"/>
      <c r="N491" s="25"/>
      <c r="O491" s="25"/>
      <c r="Q491" s="25"/>
      <c r="R491" s="25"/>
      <c r="S491" s="25"/>
    </row>
    <row r="492" spans="1:20" x14ac:dyDescent="0.25">
      <c r="A492" s="2" t="s">
        <v>38</v>
      </c>
      <c r="B492" s="24"/>
      <c r="C492" s="24"/>
      <c r="D492" s="2" t="s">
        <v>97</v>
      </c>
      <c r="E492" s="29"/>
      <c r="F492" s="2" t="s">
        <v>101</v>
      </c>
      <c r="G492" s="27">
        <v>9.8999999999999999E-4</v>
      </c>
      <c r="H492" s="27">
        <v>3.4000000000000002E-4</v>
      </c>
      <c r="I492" s="27">
        <f>(H492*15)/51</f>
        <v>1E-4</v>
      </c>
      <c r="J492" s="25">
        <f>$C491*($E491*G491+$E492*G492)/2000</f>
        <v>0</v>
      </c>
      <c r="K492" s="25">
        <f>$C491*($E491*H491+$E492*H492)/2000</f>
        <v>0</v>
      </c>
      <c r="L492" s="25">
        <f>$C491*($E491*I491+$E492*I492)/2000</f>
        <v>0</v>
      </c>
      <c r="M492" s="25">
        <f>$C492*($E491*G491+$E492*G492)</f>
        <v>0</v>
      </c>
      <c r="N492" s="25">
        <f>$C492*($E491*H491+$E492*H492)</f>
        <v>0</v>
      </c>
      <c r="O492" s="25">
        <f>$C492*($E491*I491+$E492*I492)</f>
        <v>0</v>
      </c>
      <c r="P492" s="25">
        <f>$C492*8760*G491/2000*(E491+E492)</f>
        <v>0</v>
      </c>
      <c r="Q492" s="25">
        <f>$C492*8760*H491/2000*(E491+E492)</f>
        <v>0</v>
      </c>
      <c r="R492" s="25">
        <f>$C492*8760*I491/2000*(E491+E492)</f>
        <v>0</v>
      </c>
      <c r="S492" s="25" t="str">
        <f>IF($B493=" "," ",IF($B493=4,Q492,"0"))</f>
        <v xml:space="preserve"> </v>
      </c>
      <c r="T492" s="25" t="str">
        <f>IF($B493=" "," ",IF($B493=4,R492,"0"))</f>
        <v xml:space="preserve"> </v>
      </c>
    </row>
    <row r="493" spans="1:20" x14ac:dyDescent="0.25">
      <c r="A493" s="2" t="s">
        <v>99</v>
      </c>
      <c r="B493" s="24"/>
      <c r="C493" s="24"/>
      <c r="D493" s="2" t="s">
        <v>100</v>
      </c>
      <c r="E493" s="1"/>
    </row>
    <row r="494" spans="1:20" x14ac:dyDescent="0.25">
      <c r="A494" s="2"/>
      <c r="B494" s="1"/>
      <c r="C494" s="1"/>
      <c r="E494" s="1"/>
    </row>
    <row r="495" spans="1:20" x14ac:dyDescent="0.25">
      <c r="A495" s="2" t="s">
        <v>59</v>
      </c>
      <c r="B495" s="1"/>
      <c r="C495" s="24"/>
      <c r="D495" s="2" t="s">
        <v>33</v>
      </c>
      <c r="E495" s="24"/>
      <c r="F495" s="2" t="s">
        <v>34</v>
      </c>
      <c r="G495" s="27"/>
      <c r="H495" s="27"/>
      <c r="I495" s="27"/>
      <c r="J495" s="25"/>
      <c r="K495" s="25"/>
      <c r="L495" s="25"/>
      <c r="M495" s="25"/>
      <c r="N495" s="25"/>
      <c r="O495" s="25"/>
      <c r="Q495" s="25"/>
      <c r="R495" s="25"/>
      <c r="S495" s="25"/>
    </row>
    <row r="496" spans="1:20" x14ac:dyDescent="0.25">
      <c r="A496" s="2" t="s">
        <v>35</v>
      </c>
      <c r="B496" s="24"/>
      <c r="C496" s="24"/>
      <c r="D496" s="2" t="s">
        <v>36</v>
      </c>
      <c r="E496" s="28"/>
      <c r="F496" s="2" t="s">
        <v>37</v>
      </c>
      <c r="G496" s="27">
        <v>0.73</v>
      </c>
      <c r="H496" s="27">
        <v>0.47</v>
      </c>
      <c r="I496" s="27">
        <f>(H496*15)/51</f>
        <v>0.13823529411764707</v>
      </c>
      <c r="J496" s="25"/>
      <c r="K496" s="25"/>
      <c r="L496" s="25"/>
      <c r="M496" s="25"/>
      <c r="N496" s="25"/>
      <c r="O496" s="25"/>
      <c r="Q496" s="25"/>
      <c r="R496" s="25"/>
      <c r="S496" s="25"/>
    </row>
    <row r="497" spans="1:20" x14ac:dyDescent="0.25">
      <c r="A497" s="2" t="s">
        <v>38</v>
      </c>
      <c r="B497" s="24"/>
      <c r="C497" s="24"/>
      <c r="D497" s="2" t="s">
        <v>97</v>
      </c>
      <c r="E497" s="29"/>
      <c r="F497" s="2" t="s">
        <v>101</v>
      </c>
      <c r="G497" s="27">
        <v>9.8999999999999999E-4</v>
      </c>
      <c r="H497" s="27">
        <v>3.4000000000000002E-4</v>
      </c>
      <c r="I497" s="27">
        <f>(H497*15)/51</f>
        <v>1E-4</v>
      </c>
      <c r="J497" s="25">
        <f>$C496*($E496*G496+$E497*G497)/2000</f>
        <v>0</v>
      </c>
      <c r="K497" s="25">
        <f>$C496*($E496*H496+$E497*H497)/2000</f>
        <v>0</v>
      </c>
      <c r="L497" s="25">
        <f>$C496*($E496*I496+$E497*I497)/2000</f>
        <v>0</v>
      </c>
      <c r="M497" s="25">
        <f>$C497*($E496*G496+$E497*G497)</f>
        <v>0</v>
      </c>
      <c r="N497" s="25">
        <f>$C497*($E496*H496+$E497*H497)</f>
        <v>0</v>
      </c>
      <c r="O497" s="25">
        <f>$C497*($E496*I496+$E497*I497)</f>
        <v>0</v>
      </c>
      <c r="P497" s="25">
        <f>$C497*8760*G496/2000*(E496+E497)</f>
        <v>0</v>
      </c>
      <c r="Q497" s="25">
        <f>$C497*8760*H496/2000*(E496+E497)</f>
        <v>0</v>
      </c>
      <c r="R497" s="25">
        <f>$C497*8760*I496/2000*(E496+E497)</f>
        <v>0</v>
      </c>
      <c r="S497" s="25" t="str">
        <f>IF($B498=" "," ",IF($B498=4,Q497,"0"))</f>
        <v xml:space="preserve"> </v>
      </c>
      <c r="T497" s="25" t="str">
        <f>IF($B498=" "," ",IF($B498=4,R497,"0"))</f>
        <v xml:space="preserve"> </v>
      </c>
    </row>
    <row r="498" spans="1:20" x14ac:dyDescent="0.25">
      <c r="A498" s="2" t="s">
        <v>99</v>
      </c>
      <c r="B498" s="24"/>
      <c r="C498" s="24"/>
      <c r="D498" s="2" t="s">
        <v>100</v>
      </c>
      <c r="E498" s="1"/>
    </row>
    <row r="499" spans="1:20" x14ac:dyDescent="0.25">
      <c r="A499" s="2"/>
      <c r="B499" s="51"/>
      <c r="C499" s="9"/>
      <c r="D499" s="2"/>
      <c r="E499" s="1"/>
    </row>
    <row r="500" spans="1:20" x14ac:dyDescent="0.25">
      <c r="A500" s="2" t="s">
        <v>43</v>
      </c>
      <c r="B500" s="1"/>
      <c r="C500" s="23"/>
      <c r="D500" s="2" t="s">
        <v>33</v>
      </c>
      <c r="E500" s="24"/>
      <c r="F500" s="2" t="s">
        <v>34</v>
      </c>
      <c r="G500" s="27"/>
      <c r="H500" s="27"/>
      <c r="I500" s="27"/>
      <c r="J500" s="25"/>
      <c r="K500" s="25"/>
      <c r="L500" s="25"/>
      <c r="M500" s="25"/>
      <c r="N500" s="25"/>
      <c r="O500" s="25"/>
      <c r="Q500" s="25"/>
      <c r="R500" s="25"/>
      <c r="S500" s="25"/>
    </row>
    <row r="501" spans="1:20" x14ac:dyDescent="0.25">
      <c r="B501" s="1"/>
      <c r="C501" s="24"/>
      <c r="D501" s="2" t="s">
        <v>36</v>
      </c>
      <c r="E501" s="23"/>
      <c r="F501" s="2" t="s">
        <v>37</v>
      </c>
      <c r="G501" s="27">
        <v>0.06</v>
      </c>
      <c r="H501" s="27">
        <v>0.03</v>
      </c>
      <c r="I501" s="27">
        <f>H501*(0.053/0.35)</f>
        <v>4.5428571428571428E-3</v>
      </c>
      <c r="J501" s="25"/>
      <c r="K501" s="25"/>
      <c r="L501" s="25"/>
      <c r="M501" s="25"/>
      <c r="N501" s="25"/>
      <c r="O501" s="25"/>
      <c r="Q501" s="25"/>
      <c r="R501" s="25"/>
      <c r="S501" s="25"/>
    </row>
    <row r="502" spans="1:20" x14ac:dyDescent="0.25">
      <c r="A502" s="2" t="s">
        <v>99</v>
      </c>
      <c r="B502" s="24"/>
      <c r="C502" s="24"/>
      <c r="D502" s="2" t="s">
        <v>97</v>
      </c>
      <c r="E502" s="28"/>
      <c r="F502" s="2" t="s">
        <v>98</v>
      </c>
      <c r="G502" s="27">
        <v>3.0000000000000001E-3</v>
      </c>
      <c r="H502" s="27">
        <v>1.5E-3</v>
      </c>
      <c r="I502" s="27">
        <f>I501*(1-0.95)</f>
        <v>2.2714285714285734E-4</v>
      </c>
      <c r="J502" s="42"/>
      <c r="K502" s="25"/>
      <c r="L502" s="25"/>
      <c r="M502" s="25"/>
      <c r="N502" s="25"/>
      <c r="O502" s="25"/>
      <c r="Q502" s="25"/>
      <c r="R502" s="25"/>
      <c r="S502" s="25"/>
    </row>
    <row r="503" spans="1:20" x14ac:dyDescent="0.25">
      <c r="B503" s="1"/>
      <c r="C503" s="29"/>
      <c r="D503" s="2" t="s">
        <v>100</v>
      </c>
      <c r="E503" s="29"/>
      <c r="F503" s="2" t="s">
        <v>101</v>
      </c>
      <c r="G503" s="27">
        <f>G501*(1-0.99)</f>
        <v>6.0000000000000049E-4</v>
      </c>
      <c r="H503" s="27">
        <f>H501*(1-0.99)</f>
        <v>3.0000000000000024E-4</v>
      </c>
      <c r="I503" s="27">
        <f>I501*(1-0.99)</f>
        <v>4.5428571428571466E-5</v>
      </c>
      <c r="J503" s="25">
        <f>C501*(E501*G501+E502*G502+E503*G503)/2000</f>
        <v>0</v>
      </c>
      <c r="K503" s="25">
        <f>$C501*($E501*H501+$E502*H502+$E503*H503)/2000</f>
        <v>0</v>
      </c>
      <c r="L503" s="25">
        <f>$C501*($E501*I501+$E502*I502+$E503*I503)/2000</f>
        <v>0</v>
      </c>
      <c r="M503" s="25">
        <f>C502*(E501*G501+E502*G502+E503*G503)</f>
        <v>0</v>
      </c>
      <c r="N503" s="25">
        <f>$C502*($E501*H501+$E502*H502+$E503*H503)</f>
        <v>0</v>
      </c>
      <c r="O503" s="25">
        <f>$C502*($E501*I501+$E502*I502+$E503*I503)</f>
        <v>0</v>
      </c>
      <c r="P503" s="25">
        <f>C502*8760*G501/2000*(E501+E502+E503)</f>
        <v>0</v>
      </c>
      <c r="Q503" s="25">
        <f>C502*8760*H501/2000*(E501+E502+E503)</f>
        <v>0</v>
      </c>
      <c r="R503" s="25">
        <f>C502*8760*I501/2000*(E501+E502+E503)</f>
        <v>0</v>
      </c>
      <c r="S503" s="25" t="str">
        <f>IF($B502=" "," ",IF($B502=4,Q503,"0"))</f>
        <v xml:space="preserve"> </v>
      </c>
      <c r="T503" s="25" t="str">
        <f>IF($B502=" "," ",IF($B502=4,R503,"0"))</f>
        <v xml:space="preserve"> </v>
      </c>
    </row>
    <row r="504" spans="1:20" ht="13.5" customHeight="1" x14ac:dyDescent="0.25">
      <c r="B504" s="51"/>
      <c r="C504" s="51"/>
      <c r="D504" s="2"/>
      <c r="E504" s="1"/>
    </row>
    <row r="505" spans="1:20" x14ac:dyDescent="0.25">
      <c r="A505" s="2" t="s">
        <v>44</v>
      </c>
      <c r="B505" s="1"/>
      <c r="C505" s="23"/>
      <c r="D505" s="2" t="s">
        <v>33</v>
      </c>
      <c r="E505" s="24"/>
      <c r="F505" s="2" t="s">
        <v>34</v>
      </c>
      <c r="G505" s="27"/>
      <c r="H505" s="27"/>
      <c r="I505" s="27"/>
      <c r="J505" s="25"/>
      <c r="K505" s="25"/>
      <c r="L505" s="25"/>
      <c r="M505" s="25"/>
      <c r="N505" s="25"/>
      <c r="O505" s="25"/>
      <c r="Q505" s="25"/>
      <c r="R505" s="25"/>
      <c r="S505" s="25"/>
    </row>
    <row r="506" spans="1:20" x14ac:dyDescent="0.25">
      <c r="B506" s="1"/>
      <c r="C506" s="24"/>
      <c r="D506" s="2" t="s">
        <v>36</v>
      </c>
      <c r="E506" s="23"/>
      <c r="F506" s="2" t="s">
        <v>37</v>
      </c>
      <c r="G506" s="156">
        <v>3.1999999999999999E-5</v>
      </c>
      <c r="H506" s="156">
        <v>1.5999999999999999E-5</v>
      </c>
      <c r="I506" s="167">
        <f>H506*30/85</f>
        <v>5.6470588235294116E-6</v>
      </c>
      <c r="J506" s="25"/>
      <c r="K506" s="25"/>
      <c r="L506" s="25"/>
      <c r="M506" s="25"/>
      <c r="N506" s="25"/>
      <c r="O506" s="25"/>
      <c r="Q506" s="25"/>
      <c r="R506" s="25"/>
      <c r="S506" s="25"/>
    </row>
    <row r="507" spans="1:20" x14ac:dyDescent="0.25">
      <c r="A507" s="2" t="s">
        <v>99</v>
      </c>
      <c r="B507" s="24"/>
      <c r="C507" s="24"/>
      <c r="D507" s="2" t="s">
        <v>97</v>
      </c>
      <c r="E507" s="28"/>
      <c r="F507" s="2" t="s">
        <v>98</v>
      </c>
      <c r="G507" s="156">
        <f>G506*(1-0.95)</f>
        <v>1.6000000000000014E-6</v>
      </c>
      <c r="H507" s="156">
        <f>H506*(1-0.95)</f>
        <v>8.000000000000007E-7</v>
      </c>
      <c r="I507" s="166">
        <f>I506*(1-0.95)</f>
        <v>2.8235294117647086E-7</v>
      </c>
      <c r="J507" s="25"/>
      <c r="K507" s="25"/>
      <c r="L507" s="25"/>
      <c r="M507" s="25"/>
      <c r="N507" s="25"/>
      <c r="O507" s="25"/>
      <c r="Q507" s="25"/>
      <c r="R507" s="25"/>
      <c r="S507" s="25"/>
    </row>
    <row r="508" spans="1:20" x14ac:dyDescent="0.25">
      <c r="B508" s="1"/>
      <c r="C508" s="29"/>
      <c r="D508" s="2" t="s">
        <v>100</v>
      </c>
      <c r="E508" s="29"/>
      <c r="F508" s="2" t="s">
        <v>101</v>
      </c>
      <c r="G508" s="156">
        <f>G506*(1-0.95)</f>
        <v>1.6000000000000014E-6</v>
      </c>
      <c r="H508" s="156">
        <f>H506*(1-0.95)</f>
        <v>8.000000000000007E-7</v>
      </c>
      <c r="I508" s="165">
        <f>I506*(1-0.95)</f>
        <v>2.8235294117647086E-7</v>
      </c>
      <c r="J508" s="25">
        <f>C506*(E506*G506+E507*G507+E508*G508)/2000</f>
        <v>0</v>
      </c>
      <c r="K508" s="25">
        <f>$C506*($E506*H506+$E507*H507+$E508*H508)/2000</f>
        <v>0</v>
      </c>
      <c r="L508" s="25">
        <f>$C506*($E506*I506+$E507*I507+$E508*I508)/2000</f>
        <v>0</v>
      </c>
      <c r="M508" s="25">
        <f>C507*(E506*G506+E507*G507+E508*G508)</f>
        <v>0</v>
      </c>
      <c r="N508" s="25">
        <f>$C507*($E506*H506+$E507*H507+$E508*H508)</f>
        <v>0</v>
      </c>
      <c r="O508" s="25">
        <f>$C507*($E506*I506+$E507*I507+$E508*I508)</f>
        <v>0</v>
      </c>
      <c r="P508" s="25">
        <f>C507*8760*G506/2000*(E506+E507+E508)</f>
        <v>0</v>
      </c>
      <c r="Q508" s="25">
        <f>C507*8760*H506/2000*(E506+E507+E508)</f>
        <v>0</v>
      </c>
      <c r="R508" s="25">
        <f>C507*8760*I506/2000*(E506+E507+E508)</f>
        <v>0</v>
      </c>
      <c r="S508" s="25" t="str">
        <f>IF($B507=" "," ",IF($B507=4,Q508,"0"))</f>
        <v xml:space="preserve"> </v>
      </c>
      <c r="T508" s="25" t="str">
        <f>IF($B507=" "," ",IF($B507=4,R508,"0"))</f>
        <v xml:space="preserve"> </v>
      </c>
    </row>
    <row r="509" spans="1:20" x14ac:dyDescent="0.25">
      <c r="B509" s="1"/>
      <c r="C509" s="1"/>
      <c r="E509" s="1"/>
      <c r="G509" s="27"/>
      <c r="H509" s="27"/>
      <c r="I509" s="27"/>
      <c r="J509" s="25"/>
      <c r="K509" s="25"/>
      <c r="L509" s="25"/>
      <c r="M509" s="25"/>
      <c r="N509" s="25"/>
      <c r="O509" s="25"/>
      <c r="Q509" s="25"/>
      <c r="R509" s="25"/>
      <c r="S509" s="25"/>
    </row>
    <row r="510" spans="1:20" ht="19.5" x14ac:dyDescent="0.35">
      <c r="B510" s="171" t="s">
        <v>45</v>
      </c>
      <c r="C510" s="171"/>
      <c r="D510" s="171"/>
      <c r="E510" s="171"/>
      <c r="F510" s="171"/>
      <c r="G510" s="171"/>
      <c r="H510" s="171"/>
      <c r="I510" s="171"/>
      <c r="J510" s="171"/>
      <c r="K510" s="171"/>
      <c r="L510" s="171"/>
      <c r="M510" s="171"/>
      <c r="N510" s="171"/>
      <c r="O510" s="171"/>
      <c r="P510" s="171"/>
      <c r="Q510" s="171"/>
      <c r="R510" s="171"/>
      <c r="S510" s="171"/>
      <c r="T510" s="171"/>
    </row>
    <row r="511" spans="1:20" ht="16.5" thickBot="1" x14ac:dyDescent="0.3">
      <c r="S511" s="203" t="s">
        <v>61</v>
      </c>
      <c r="T511" s="203"/>
    </row>
    <row r="512" spans="1:20" ht="16.5" thickTop="1" x14ac:dyDescent="0.25">
      <c r="B512" s="30"/>
      <c r="C512" s="31"/>
      <c r="D512" s="31"/>
      <c r="E512" s="31"/>
      <c r="F512" s="31"/>
      <c r="G512" s="31"/>
      <c r="H512" s="31"/>
      <c r="I512" s="31"/>
      <c r="J512" s="184" t="s">
        <v>96</v>
      </c>
      <c r="K512" s="185"/>
      <c r="L512" s="186"/>
      <c r="M512" s="184" t="s">
        <v>96</v>
      </c>
      <c r="N512" s="185"/>
      <c r="O512" s="186"/>
      <c r="P512" s="174" t="s">
        <v>58</v>
      </c>
      <c r="Q512" s="175"/>
      <c r="R512" s="176"/>
      <c r="S512" s="174" t="s">
        <v>58</v>
      </c>
      <c r="T512" s="176"/>
    </row>
    <row r="513" spans="2:20" x14ac:dyDescent="0.25">
      <c r="B513" s="32"/>
      <c r="J513" s="187" t="s">
        <v>55</v>
      </c>
      <c r="K513" s="188"/>
      <c r="L513" s="189"/>
      <c r="M513" s="187" t="s">
        <v>56</v>
      </c>
      <c r="N513" s="182"/>
      <c r="O513" s="189"/>
      <c r="P513" s="177" t="s">
        <v>57</v>
      </c>
      <c r="Q513" s="178"/>
      <c r="R513" s="179"/>
      <c r="S513" s="177" t="s">
        <v>60</v>
      </c>
      <c r="T513" s="179"/>
    </row>
    <row r="514" spans="2:20" x14ac:dyDescent="0.25">
      <c r="B514" s="11" t="s">
        <v>20</v>
      </c>
      <c r="J514" s="34" t="s">
        <v>17</v>
      </c>
      <c r="K514" s="115" t="s">
        <v>19</v>
      </c>
      <c r="L514" s="33" t="s">
        <v>51</v>
      </c>
      <c r="M514" s="34" t="s">
        <v>17</v>
      </c>
      <c r="N514" s="115" t="s">
        <v>19</v>
      </c>
      <c r="O514" s="33" t="s">
        <v>51</v>
      </c>
      <c r="P514" s="34" t="s">
        <v>17</v>
      </c>
      <c r="Q514" s="115" t="s">
        <v>19</v>
      </c>
      <c r="R514" s="33" t="s">
        <v>51</v>
      </c>
      <c r="S514" s="34" t="s">
        <v>19</v>
      </c>
      <c r="T514" s="33" t="s">
        <v>51</v>
      </c>
    </row>
    <row r="515" spans="2:20" ht="16.5" thickBot="1" x14ac:dyDescent="0.3">
      <c r="B515" s="35"/>
      <c r="C515" s="36"/>
      <c r="D515" s="36"/>
      <c r="E515" s="36"/>
      <c r="F515" s="36"/>
      <c r="G515" s="36"/>
      <c r="H515" s="36"/>
      <c r="I515" s="36"/>
      <c r="J515" s="37" t="s">
        <v>24</v>
      </c>
      <c r="K515" s="39" t="s">
        <v>24</v>
      </c>
      <c r="L515" s="38" t="s">
        <v>24</v>
      </c>
      <c r="M515" s="37" t="s">
        <v>25</v>
      </c>
      <c r="N515" s="39" t="s">
        <v>25</v>
      </c>
      <c r="O515" s="38" t="s">
        <v>25</v>
      </c>
      <c r="P515" s="37" t="s">
        <v>24</v>
      </c>
      <c r="Q515" s="39" t="s">
        <v>24</v>
      </c>
      <c r="R515" s="38" t="s">
        <v>24</v>
      </c>
      <c r="S515" s="37" t="s">
        <v>24</v>
      </c>
      <c r="T515" s="38" t="s">
        <v>24</v>
      </c>
    </row>
    <row r="516" spans="2:20" ht="16.5" thickTop="1" x14ac:dyDescent="0.25">
      <c r="B516" s="11" t="s">
        <v>46</v>
      </c>
      <c r="J516" s="124">
        <f>SUM(J23:J31)</f>
        <v>0</v>
      </c>
      <c r="K516" s="125">
        <f t="shared" ref="K516:S516" si="0">SUM(K23:K31)</f>
        <v>0</v>
      </c>
      <c r="L516" s="126">
        <f t="shared" si="0"/>
        <v>0</v>
      </c>
      <c r="M516" s="124">
        <f t="shared" si="0"/>
        <v>0</v>
      </c>
      <c r="N516" s="125">
        <f t="shared" si="0"/>
        <v>0</v>
      </c>
      <c r="O516" s="126">
        <f>SUM(O23:O31)</f>
        <v>0</v>
      </c>
      <c r="P516" s="124">
        <f t="shared" si="0"/>
        <v>0</v>
      </c>
      <c r="Q516" s="125">
        <f t="shared" si="0"/>
        <v>0</v>
      </c>
      <c r="R516" s="126">
        <f>SUM(R23:R31)</f>
        <v>0</v>
      </c>
      <c r="S516" s="124">
        <f t="shared" si="0"/>
        <v>0</v>
      </c>
      <c r="T516" s="126">
        <f>SUM(T23:T31)</f>
        <v>0</v>
      </c>
    </row>
    <row r="517" spans="2:20" x14ac:dyDescent="0.25">
      <c r="B517" s="11" t="s">
        <v>47</v>
      </c>
      <c r="J517" s="127">
        <f>SUM(J33:J56)</f>
        <v>0</v>
      </c>
      <c r="K517" s="128">
        <f t="shared" ref="K517:S517" si="1">SUM(K33:K56)</f>
        <v>0</v>
      </c>
      <c r="L517" s="129">
        <f>SUM(L33:L56)</f>
        <v>0</v>
      </c>
      <c r="M517" s="127">
        <f t="shared" si="1"/>
        <v>0</v>
      </c>
      <c r="N517" s="128">
        <f t="shared" si="1"/>
        <v>0</v>
      </c>
      <c r="O517" s="129">
        <f>SUM(O33:O56)</f>
        <v>0</v>
      </c>
      <c r="P517" s="127">
        <f t="shared" si="1"/>
        <v>0</v>
      </c>
      <c r="Q517" s="128">
        <f t="shared" si="1"/>
        <v>0</v>
      </c>
      <c r="R517" s="129">
        <f>SUM(R33:R56)</f>
        <v>0</v>
      </c>
      <c r="S517" s="127">
        <f t="shared" si="1"/>
        <v>0</v>
      </c>
      <c r="T517" s="129">
        <f>SUM(T33:T56)</f>
        <v>0</v>
      </c>
    </row>
    <row r="518" spans="2:20" x14ac:dyDescent="0.25">
      <c r="B518" s="11" t="s">
        <v>48</v>
      </c>
      <c r="J518" s="127">
        <f t="shared" ref="J518:S518" si="2">SUM(J63:J81)</f>
        <v>0</v>
      </c>
      <c r="K518" s="128">
        <f t="shared" si="2"/>
        <v>0</v>
      </c>
      <c r="L518" s="129">
        <f>SUM(L63:L81)</f>
        <v>0</v>
      </c>
      <c r="M518" s="127">
        <f t="shared" si="2"/>
        <v>0</v>
      </c>
      <c r="N518" s="128">
        <f t="shared" si="2"/>
        <v>0</v>
      </c>
      <c r="O518" s="129">
        <f>SUM(O63:O81)</f>
        <v>0</v>
      </c>
      <c r="P518" s="127">
        <f t="shared" si="2"/>
        <v>0</v>
      </c>
      <c r="Q518" s="128">
        <f t="shared" si="2"/>
        <v>0</v>
      </c>
      <c r="R518" s="129">
        <f>SUM(R63:R81)</f>
        <v>0</v>
      </c>
      <c r="S518" s="127">
        <f t="shared" si="2"/>
        <v>0</v>
      </c>
      <c r="T518" s="129">
        <f>SUM(T63:T81)</f>
        <v>0</v>
      </c>
    </row>
    <row r="519" spans="2:20" x14ac:dyDescent="0.25">
      <c r="B519" s="11" t="s">
        <v>104</v>
      </c>
      <c r="J519" s="127">
        <f>SUM(J83:J96)</f>
        <v>0</v>
      </c>
      <c r="K519" s="128">
        <f t="shared" ref="K519:S519" si="3">SUM(K83:K96)</f>
        <v>0</v>
      </c>
      <c r="L519" s="129">
        <f>SUM(L83:L96)</f>
        <v>0</v>
      </c>
      <c r="M519" s="127">
        <f t="shared" si="3"/>
        <v>0</v>
      </c>
      <c r="N519" s="128">
        <f t="shared" si="3"/>
        <v>0</v>
      </c>
      <c r="O519" s="129">
        <f>SUM(O83:O96)</f>
        <v>0</v>
      </c>
      <c r="P519" s="127">
        <f t="shared" si="3"/>
        <v>0</v>
      </c>
      <c r="Q519" s="128">
        <f t="shared" si="3"/>
        <v>0</v>
      </c>
      <c r="R519" s="129">
        <f>SUM(R83:R96)</f>
        <v>0</v>
      </c>
      <c r="S519" s="127">
        <f t="shared" si="3"/>
        <v>0</v>
      </c>
      <c r="T519" s="129">
        <f>SUM(T83:T96)</f>
        <v>0</v>
      </c>
    </row>
    <row r="520" spans="2:20" x14ac:dyDescent="0.25">
      <c r="B520" s="11" t="s">
        <v>68</v>
      </c>
      <c r="J520" s="127">
        <f>SUM(J98:J151)</f>
        <v>0</v>
      </c>
      <c r="K520" s="128">
        <f t="shared" ref="K520:S520" si="4">SUM(K98:K151)</f>
        <v>0</v>
      </c>
      <c r="L520" s="129">
        <f>SUM(L98:L151)</f>
        <v>0</v>
      </c>
      <c r="M520" s="127">
        <f t="shared" si="4"/>
        <v>0</v>
      </c>
      <c r="N520" s="128">
        <f t="shared" si="4"/>
        <v>0</v>
      </c>
      <c r="O520" s="129">
        <f>SUM(O98:O151)</f>
        <v>0</v>
      </c>
      <c r="P520" s="127">
        <f t="shared" si="4"/>
        <v>0</v>
      </c>
      <c r="Q520" s="128">
        <f t="shared" si="4"/>
        <v>0</v>
      </c>
      <c r="R520" s="129">
        <f>SUM(R98:R151)</f>
        <v>0</v>
      </c>
      <c r="S520" s="127">
        <f t="shared" si="4"/>
        <v>0</v>
      </c>
      <c r="T520" s="129">
        <f>SUM(T98:T151)</f>
        <v>0</v>
      </c>
    </row>
    <row r="521" spans="2:20" x14ac:dyDescent="0.25">
      <c r="B521" s="11" t="s">
        <v>69</v>
      </c>
      <c r="J521" s="127">
        <f>SUM(J153:J166)</f>
        <v>0</v>
      </c>
      <c r="K521" s="128">
        <f t="shared" ref="K521:S521" si="5">SUM(K153:K166)</f>
        <v>0</v>
      </c>
      <c r="L521" s="129">
        <f>SUM(L153:L166)</f>
        <v>0</v>
      </c>
      <c r="M521" s="127">
        <f t="shared" si="5"/>
        <v>0</v>
      </c>
      <c r="N521" s="128">
        <f t="shared" si="5"/>
        <v>0</v>
      </c>
      <c r="O521" s="129">
        <f>SUM(O153:O166)</f>
        <v>0</v>
      </c>
      <c r="P521" s="127">
        <f t="shared" si="5"/>
        <v>0</v>
      </c>
      <c r="Q521" s="128">
        <f t="shared" si="5"/>
        <v>0</v>
      </c>
      <c r="R521" s="129">
        <f>SUM(R153:R166)</f>
        <v>0</v>
      </c>
      <c r="S521" s="127">
        <f t="shared" si="5"/>
        <v>0</v>
      </c>
      <c r="T521" s="129">
        <f>SUM(T153:T166)</f>
        <v>0</v>
      </c>
    </row>
    <row r="522" spans="2:20" x14ac:dyDescent="0.25">
      <c r="B522" s="11" t="s">
        <v>70</v>
      </c>
      <c r="J522" s="127">
        <f>SUM(J168:J443)</f>
        <v>0</v>
      </c>
      <c r="K522" s="128">
        <f t="shared" ref="K522:S522" si="6">SUM(K168:K443)</f>
        <v>0</v>
      </c>
      <c r="L522" s="129">
        <f>SUM(L168:L443)</f>
        <v>0</v>
      </c>
      <c r="M522" s="127">
        <f t="shared" si="6"/>
        <v>0</v>
      </c>
      <c r="N522" s="128">
        <f t="shared" si="6"/>
        <v>0</v>
      </c>
      <c r="O522" s="129">
        <f>SUM(O168:O443)</f>
        <v>0</v>
      </c>
      <c r="P522" s="127">
        <f t="shared" si="6"/>
        <v>0</v>
      </c>
      <c r="Q522" s="128">
        <f t="shared" si="6"/>
        <v>0</v>
      </c>
      <c r="R522" s="129">
        <f>SUM(R168:R443)</f>
        <v>0</v>
      </c>
      <c r="S522" s="127">
        <f t="shared" si="6"/>
        <v>0</v>
      </c>
      <c r="T522" s="129">
        <f>SUM(T168:T443)</f>
        <v>0</v>
      </c>
    </row>
    <row r="523" spans="2:20" x14ac:dyDescent="0.25">
      <c r="B523" s="11" t="s">
        <v>71</v>
      </c>
      <c r="J523" s="127">
        <f>SUM(J450:J483)</f>
        <v>0</v>
      </c>
      <c r="K523" s="128">
        <f t="shared" ref="K523:S523" si="7">SUM(K450:K483)</f>
        <v>0</v>
      </c>
      <c r="L523" s="129">
        <f>SUM(L450:L483)</f>
        <v>0</v>
      </c>
      <c r="M523" s="127">
        <f t="shared" si="7"/>
        <v>0</v>
      </c>
      <c r="N523" s="128">
        <f t="shared" si="7"/>
        <v>0</v>
      </c>
      <c r="O523" s="129">
        <f>SUM(O450:O483)</f>
        <v>0</v>
      </c>
      <c r="P523" s="127">
        <f t="shared" si="7"/>
        <v>0</v>
      </c>
      <c r="Q523" s="128">
        <f t="shared" si="7"/>
        <v>0</v>
      </c>
      <c r="R523" s="129">
        <f>SUM(R450:R483)</f>
        <v>0</v>
      </c>
      <c r="S523" s="127">
        <f t="shared" si="7"/>
        <v>0</v>
      </c>
      <c r="T523" s="129">
        <f>SUM(T450:T483)</f>
        <v>0</v>
      </c>
    </row>
    <row r="524" spans="2:20" x14ac:dyDescent="0.25">
      <c r="B524" s="11" t="s">
        <v>42</v>
      </c>
      <c r="J524" s="127">
        <f t="shared" ref="J524:Q524" si="8">+J487</f>
        <v>0</v>
      </c>
      <c r="K524" s="128">
        <f t="shared" si="8"/>
        <v>0</v>
      </c>
      <c r="L524" s="129">
        <f>+L487</f>
        <v>0</v>
      </c>
      <c r="M524" s="127">
        <f t="shared" si="8"/>
        <v>0</v>
      </c>
      <c r="N524" s="128">
        <f t="shared" si="8"/>
        <v>0</v>
      </c>
      <c r="O524" s="129">
        <f>+O487</f>
        <v>0</v>
      </c>
      <c r="P524" s="127">
        <f t="shared" si="8"/>
        <v>0</v>
      </c>
      <c r="Q524" s="128">
        <f t="shared" si="8"/>
        <v>0</v>
      </c>
      <c r="R524" s="129">
        <f>+R487</f>
        <v>0</v>
      </c>
      <c r="S524" s="127" t="str">
        <f>+S487</f>
        <v xml:space="preserve"> </v>
      </c>
      <c r="T524" s="129" t="str">
        <f>+T487</f>
        <v xml:space="preserve"> </v>
      </c>
    </row>
    <row r="525" spans="2:20" x14ac:dyDescent="0.25">
      <c r="B525" s="11" t="s">
        <v>72</v>
      </c>
      <c r="J525" s="127">
        <f t="shared" ref="J525:Q525" si="9">SUM(J490:J497)</f>
        <v>0</v>
      </c>
      <c r="K525" s="128">
        <f t="shared" si="9"/>
        <v>0</v>
      </c>
      <c r="L525" s="129">
        <f>SUM(L490:L497)</f>
        <v>0</v>
      </c>
      <c r="M525" s="127">
        <f t="shared" si="9"/>
        <v>0</v>
      </c>
      <c r="N525" s="128">
        <f t="shared" si="9"/>
        <v>0</v>
      </c>
      <c r="O525" s="129">
        <f>SUM(O490:O497)</f>
        <v>0</v>
      </c>
      <c r="P525" s="127">
        <f t="shared" si="9"/>
        <v>0</v>
      </c>
      <c r="Q525" s="128">
        <f t="shared" si="9"/>
        <v>0</v>
      </c>
      <c r="R525" s="129">
        <f>SUM(R490:R497)</f>
        <v>0</v>
      </c>
      <c r="S525" s="127">
        <f>SUM(S492:S497)</f>
        <v>0</v>
      </c>
      <c r="T525" s="129">
        <f>SUM(T492:T497)</f>
        <v>0</v>
      </c>
    </row>
    <row r="526" spans="2:20" x14ac:dyDescent="0.25">
      <c r="B526" s="11" t="s">
        <v>43</v>
      </c>
      <c r="J526" s="127">
        <f t="shared" ref="J526:Q526" si="10">+J503</f>
        <v>0</v>
      </c>
      <c r="K526" s="128">
        <f t="shared" si="10"/>
        <v>0</v>
      </c>
      <c r="L526" s="129">
        <f>+L503</f>
        <v>0</v>
      </c>
      <c r="M526" s="127">
        <f t="shared" si="10"/>
        <v>0</v>
      </c>
      <c r="N526" s="128">
        <f t="shared" si="10"/>
        <v>0</v>
      </c>
      <c r="O526" s="129">
        <f>+O503</f>
        <v>0</v>
      </c>
      <c r="P526" s="127">
        <f t="shared" si="10"/>
        <v>0</v>
      </c>
      <c r="Q526" s="128">
        <f t="shared" si="10"/>
        <v>0</v>
      </c>
      <c r="R526" s="129">
        <f>+R503</f>
        <v>0</v>
      </c>
      <c r="S526" s="127" t="str">
        <f>+S503</f>
        <v xml:space="preserve"> </v>
      </c>
      <c r="T526" s="129" t="str">
        <f>+T503</f>
        <v xml:space="preserve"> </v>
      </c>
    </row>
    <row r="527" spans="2:20" ht="16.5" thickBot="1" x14ac:dyDescent="0.3">
      <c r="B527" s="11" t="s">
        <v>44</v>
      </c>
      <c r="D527" s="36"/>
      <c r="E527" s="36"/>
      <c r="F527" s="36"/>
      <c r="G527" s="36"/>
      <c r="H527" s="36"/>
      <c r="I527" s="36"/>
      <c r="J527" s="130">
        <f t="shared" ref="J527:Q527" si="11">+J508</f>
        <v>0</v>
      </c>
      <c r="K527" s="131">
        <f t="shared" si="11"/>
        <v>0</v>
      </c>
      <c r="L527" s="132">
        <f>+L508</f>
        <v>0</v>
      </c>
      <c r="M527" s="130">
        <f t="shared" si="11"/>
        <v>0</v>
      </c>
      <c r="N527" s="131">
        <f t="shared" si="11"/>
        <v>0</v>
      </c>
      <c r="O527" s="132">
        <f>+O508</f>
        <v>0</v>
      </c>
      <c r="P527" s="130">
        <f t="shared" si="11"/>
        <v>0</v>
      </c>
      <c r="Q527" s="131">
        <f t="shared" si="11"/>
        <v>0</v>
      </c>
      <c r="R527" s="132">
        <f>+R508</f>
        <v>0</v>
      </c>
      <c r="S527" s="130" t="str">
        <f>+S508</f>
        <v xml:space="preserve"> </v>
      </c>
      <c r="T527" s="132" t="str">
        <f>+T508</f>
        <v xml:space="preserve"> </v>
      </c>
    </row>
    <row r="528" spans="2:20" ht="17.25" thickTop="1" thickBot="1" x14ac:dyDescent="0.3">
      <c r="B528" s="40" t="s">
        <v>73</v>
      </c>
      <c r="C528" s="41"/>
      <c r="D528" s="36"/>
      <c r="E528" s="36"/>
      <c r="F528" s="36"/>
      <c r="G528" s="36"/>
      <c r="H528" s="36"/>
      <c r="I528" s="36"/>
      <c r="J528" s="133">
        <f>SUM(J23:J509)</f>
        <v>0</v>
      </c>
      <c r="K528" s="134">
        <f t="shared" ref="K528:S528" si="12">SUM(K23:K509)</f>
        <v>0</v>
      </c>
      <c r="L528" s="135">
        <f t="shared" si="12"/>
        <v>0</v>
      </c>
      <c r="M528" s="133">
        <f t="shared" si="12"/>
        <v>0</v>
      </c>
      <c r="N528" s="134">
        <f t="shared" si="12"/>
        <v>0</v>
      </c>
      <c r="O528" s="135">
        <f>SUM(O23:O509)</f>
        <v>0</v>
      </c>
      <c r="P528" s="133">
        <f t="shared" si="12"/>
        <v>0</v>
      </c>
      <c r="Q528" s="134">
        <f t="shared" si="12"/>
        <v>0</v>
      </c>
      <c r="R528" s="135">
        <f>SUM(R23:R509)</f>
        <v>0</v>
      </c>
      <c r="S528" s="133">
        <f t="shared" si="12"/>
        <v>0</v>
      </c>
      <c r="T528" s="135">
        <f>SUM(T23:T509)</f>
        <v>0</v>
      </c>
    </row>
    <row r="529" spans="2:20" ht="16.5" thickTop="1" x14ac:dyDescent="0.25">
      <c r="J529" s="25"/>
      <c r="K529" s="25"/>
      <c r="L529" s="25"/>
      <c r="M529" s="25"/>
      <c r="N529" s="25"/>
      <c r="O529" s="25"/>
      <c r="Q529" s="25"/>
      <c r="R529" s="25"/>
      <c r="S529" s="25"/>
    </row>
    <row r="531" spans="2:20" ht="12.95" customHeight="1" x14ac:dyDescent="0.25">
      <c r="B531" s="172" t="s">
        <v>62</v>
      </c>
      <c r="C531" s="172"/>
      <c r="D531" s="172"/>
      <c r="E531" s="172"/>
      <c r="F531" s="172"/>
      <c r="G531" s="172"/>
      <c r="H531" s="172"/>
      <c r="I531" s="172"/>
      <c r="J531" s="172"/>
      <c r="K531" s="172"/>
      <c r="L531" s="172"/>
      <c r="M531" s="172"/>
      <c r="N531" s="172"/>
      <c r="O531" s="172"/>
      <c r="P531" s="172"/>
      <c r="Q531" s="172"/>
      <c r="R531" s="172"/>
      <c r="S531" s="172"/>
      <c r="T531" s="172"/>
    </row>
    <row r="532" spans="2:20" ht="30.75" customHeight="1" x14ac:dyDescent="0.25">
      <c r="B532" s="173" t="s">
        <v>64</v>
      </c>
      <c r="C532" s="173"/>
      <c r="D532" s="173"/>
      <c r="E532" s="173"/>
      <c r="F532" s="173"/>
      <c r="G532" s="173"/>
      <c r="H532" s="173"/>
      <c r="I532" s="173"/>
      <c r="J532" s="173"/>
      <c r="K532" s="173"/>
      <c r="L532" s="173"/>
      <c r="M532" s="173"/>
      <c r="N532" s="173"/>
      <c r="O532" s="173"/>
      <c r="P532" s="173"/>
      <c r="Q532" s="173"/>
      <c r="R532" s="173"/>
      <c r="S532" s="173"/>
      <c r="T532" s="173"/>
    </row>
    <row r="533" spans="2:20" ht="12.95" customHeight="1" x14ac:dyDescent="0.25">
      <c r="B533" s="172" t="s">
        <v>1</v>
      </c>
      <c r="C533" s="172"/>
      <c r="D533" s="172"/>
      <c r="E533" s="172"/>
      <c r="F533" s="172"/>
      <c r="G533" s="172"/>
      <c r="H533" s="172"/>
      <c r="I533" s="172"/>
      <c r="J533" s="172"/>
      <c r="K533" s="172"/>
      <c r="L533" s="172"/>
      <c r="M533" s="172"/>
      <c r="N533" s="172"/>
      <c r="O533" s="172"/>
      <c r="P533" s="172"/>
      <c r="Q533" s="172"/>
      <c r="R533" s="172"/>
      <c r="S533" s="172"/>
      <c r="T533" s="172"/>
    </row>
    <row r="534" spans="2:20" ht="12.95" customHeight="1" x14ac:dyDescent="0.25">
      <c r="B534" s="172" t="s">
        <v>65</v>
      </c>
      <c r="C534" s="172"/>
      <c r="D534" s="172"/>
      <c r="E534" s="172"/>
      <c r="F534" s="172"/>
      <c r="G534" s="172"/>
      <c r="H534" s="172"/>
      <c r="I534" s="172"/>
      <c r="J534" s="172"/>
      <c r="K534" s="172"/>
      <c r="L534" s="172"/>
      <c r="M534" s="172"/>
      <c r="N534" s="172"/>
      <c r="O534" s="172"/>
      <c r="P534" s="172"/>
      <c r="Q534" s="172"/>
      <c r="R534" s="172"/>
      <c r="S534" s="172"/>
      <c r="T534" s="172"/>
    </row>
    <row r="535" spans="2:20" ht="12.95" customHeight="1" x14ac:dyDescent="0.25">
      <c r="B535" s="172" t="s">
        <v>67</v>
      </c>
      <c r="C535" s="172"/>
      <c r="D535" s="172"/>
      <c r="E535" s="172"/>
      <c r="F535" s="172"/>
      <c r="G535" s="172"/>
      <c r="H535" s="172"/>
      <c r="I535" s="172"/>
      <c r="J535" s="172"/>
      <c r="K535" s="172"/>
      <c r="L535" s="172"/>
      <c r="M535" s="172"/>
      <c r="N535" s="172"/>
      <c r="O535" s="172"/>
      <c r="P535" s="172"/>
      <c r="Q535" s="172"/>
      <c r="R535" s="172"/>
      <c r="S535" s="172"/>
      <c r="T535" s="172"/>
    </row>
    <row r="536" spans="2:20" ht="12.95" customHeight="1" x14ac:dyDescent="0.25">
      <c r="B536" s="172" t="s">
        <v>82</v>
      </c>
      <c r="C536" s="172"/>
      <c r="D536" s="172"/>
      <c r="E536" s="172"/>
      <c r="F536" s="172"/>
      <c r="G536" s="172"/>
      <c r="H536" s="172"/>
      <c r="I536" s="172"/>
      <c r="J536" s="172"/>
      <c r="K536" s="172"/>
      <c r="L536" s="172"/>
      <c r="M536" s="172"/>
      <c r="N536" s="172"/>
      <c r="O536" s="172"/>
      <c r="P536" s="172"/>
      <c r="Q536" s="172"/>
      <c r="R536" s="172"/>
      <c r="S536" s="172"/>
      <c r="T536" s="172"/>
    </row>
    <row r="537" spans="2:20" ht="12.95" customHeight="1" x14ac:dyDescent="0.25">
      <c r="B537" s="172" t="s">
        <v>83</v>
      </c>
      <c r="C537" s="172"/>
      <c r="D537" s="172"/>
      <c r="E537" s="172"/>
      <c r="F537" s="172"/>
      <c r="G537" s="172"/>
      <c r="H537" s="172"/>
      <c r="I537" s="172"/>
      <c r="J537" s="172"/>
      <c r="K537" s="172"/>
      <c r="L537" s="172"/>
      <c r="M537" s="172"/>
      <c r="N537" s="172"/>
      <c r="O537" s="172"/>
      <c r="P537" s="172"/>
      <c r="Q537" s="172"/>
      <c r="R537" s="172"/>
      <c r="S537" s="172"/>
      <c r="T537" s="172"/>
    </row>
    <row r="538" spans="2:20" ht="26.25" customHeight="1" x14ac:dyDescent="0.25">
      <c r="B538" s="170" t="s">
        <v>2</v>
      </c>
      <c r="C538" s="170"/>
      <c r="D538" s="170"/>
      <c r="E538" s="170"/>
      <c r="F538" s="170"/>
      <c r="G538" s="170"/>
      <c r="H538" s="170"/>
      <c r="I538" s="170"/>
      <c r="J538" s="170"/>
      <c r="K538" s="170"/>
      <c r="L538" s="170"/>
      <c r="M538" s="170"/>
      <c r="N538" s="170"/>
      <c r="O538" s="170"/>
      <c r="P538" s="170"/>
      <c r="Q538" s="170"/>
      <c r="R538" s="170"/>
      <c r="S538" s="170"/>
      <c r="T538" s="170"/>
    </row>
    <row r="540" spans="2:20" x14ac:dyDescent="0.25">
      <c r="B540" s="2" t="s">
        <v>84</v>
      </c>
      <c r="D540" s="2" t="s">
        <v>93</v>
      </c>
      <c r="K540" s="2" t="s">
        <v>54</v>
      </c>
      <c r="L540" s="2"/>
      <c r="M540" s="42"/>
      <c r="N540" s="42"/>
      <c r="O540" s="42"/>
      <c r="Q540" s="25"/>
      <c r="R540" s="25"/>
      <c r="S540" s="25"/>
    </row>
    <row r="541" spans="2:20" x14ac:dyDescent="0.25">
      <c r="D541" s="2" t="s">
        <v>94</v>
      </c>
      <c r="K541" s="2" t="s">
        <v>63</v>
      </c>
      <c r="L541" s="2"/>
    </row>
    <row r="543" spans="2:20" x14ac:dyDescent="0.25">
      <c r="B543" s="113" t="s">
        <v>95</v>
      </c>
      <c r="M543" s="42"/>
      <c r="N543" s="42"/>
      <c r="O543" s="42"/>
      <c r="Q543" s="25"/>
      <c r="R543" s="25"/>
      <c r="S543" s="25"/>
    </row>
    <row r="544" spans="2:20" x14ac:dyDescent="0.25">
      <c r="D544" s="2" t="s">
        <v>86</v>
      </c>
      <c r="M544" s="42"/>
      <c r="N544" s="42"/>
      <c r="O544" s="42"/>
      <c r="Q544" s="25"/>
      <c r="R544" s="25"/>
      <c r="S544" s="25"/>
    </row>
    <row r="545" spans="4:19" x14ac:dyDescent="0.25">
      <c r="D545" s="2" t="s">
        <v>87</v>
      </c>
      <c r="M545" s="42"/>
      <c r="N545" s="42"/>
      <c r="O545" s="42"/>
      <c r="Q545" s="25"/>
      <c r="R545" s="25"/>
      <c r="S545" s="25"/>
    </row>
    <row r="546" spans="4:19" x14ac:dyDescent="0.25">
      <c r="D546" s="113" t="s">
        <v>50</v>
      </c>
      <c r="M546" s="42"/>
      <c r="N546" s="42"/>
      <c r="O546" s="42"/>
      <c r="Q546" s="25"/>
      <c r="R546" s="25"/>
      <c r="S546" s="25"/>
    </row>
    <row r="547" spans="4:19" x14ac:dyDescent="0.25">
      <c r="D547" s="2" t="s">
        <v>88</v>
      </c>
    </row>
    <row r="548" spans="4:19" x14ac:dyDescent="0.25">
      <c r="D548" s="2" t="s">
        <v>89</v>
      </c>
    </row>
    <row r="549" spans="4:19" x14ac:dyDescent="0.25">
      <c r="D549" s="2" t="s">
        <v>90</v>
      </c>
    </row>
    <row r="550" spans="4:19" x14ac:dyDescent="0.25">
      <c r="D550" t="s">
        <v>91</v>
      </c>
    </row>
    <row r="551" spans="4:19" x14ac:dyDescent="0.25">
      <c r="M551" s="42"/>
      <c r="N551" s="42"/>
      <c r="O551" s="42"/>
      <c r="Q551" s="25"/>
      <c r="R551" s="25"/>
      <c r="S551" s="25"/>
    </row>
    <row r="552" spans="4:19" x14ac:dyDescent="0.25">
      <c r="M552" s="42"/>
      <c r="N552" s="42"/>
      <c r="O552" s="42"/>
      <c r="Q552" s="25"/>
      <c r="R552" s="25"/>
      <c r="S552" s="25"/>
    </row>
    <row r="553" spans="4:19" x14ac:dyDescent="0.25">
      <c r="M553" s="42"/>
      <c r="N553" s="42"/>
      <c r="O553" s="42"/>
      <c r="Q553" s="25"/>
      <c r="R553" s="25"/>
      <c r="S553" s="25"/>
    </row>
    <row r="554" spans="4:19" x14ac:dyDescent="0.25">
      <c r="Q554" s="25"/>
      <c r="R554" s="25"/>
      <c r="S554" s="25"/>
    </row>
    <row r="555" spans="4:19" x14ac:dyDescent="0.25">
      <c r="Q555" s="25"/>
      <c r="R555" s="25"/>
      <c r="S555" s="25"/>
    </row>
    <row r="556" spans="4:19" x14ac:dyDescent="0.25">
      <c r="Q556" s="25"/>
      <c r="R556" s="25"/>
      <c r="S556" s="25"/>
    </row>
    <row r="557" spans="4:19" x14ac:dyDescent="0.25">
      <c r="P557" s="25"/>
      <c r="Q557" s="25"/>
      <c r="R557" s="25"/>
    </row>
    <row r="558" spans="4:19" x14ac:dyDescent="0.25">
      <c r="P558" s="25"/>
      <c r="Q558" s="25"/>
      <c r="R558" s="25"/>
    </row>
    <row r="559" spans="4:19" x14ac:dyDescent="0.25">
      <c r="P559" s="25"/>
      <c r="Q559" s="25"/>
      <c r="R559" s="25"/>
    </row>
    <row r="560" spans="4:19" x14ac:dyDescent="0.25">
      <c r="P560" s="25"/>
      <c r="Q560" s="25"/>
      <c r="R560" s="25"/>
    </row>
    <row r="561" spans="16:18" x14ac:dyDescent="0.25">
      <c r="P561" s="25"/>
      <c r="Q561" s="25"/>
      <c r="R561" s="25"/>
    </row>
    <row r="563" spans="16:18" x14ac:dyDescent="0.25">
      <c r="P563" s="25"/>
      <c r="Q563" s="25"/>
      <c r="R563" s="25"/>
    </row>
    <row r="564" spans="16:18" x14ac:dyDescent="0.25">
      <c r="P564" s="25"/>
      <c r="Q564" s="25"/>
      <c r="R564" s="25"/>
    </row>
    <row r="565" spans="16:18" x14ac:dyDescent="0.25">
      <c r="P565" s="25"/>
      <c r="Q565" s="25"/>
      <c r="R565" s="25"/>
    </row>
    <row r="566" spans="16:18" x14ac:dyDescent="0.25">
      <c r="P566" s="25"/>
      <c r="Q566" s="25"/>
      <c r="R566" s="25"/>
    </row>
    <row r="568" spans="16:18" x14ac:dyDescent="0.25">
      <c r="P568" s="25"/>
      <c r="Q568" s="25"/>
      <c r="R568" s="25"/>
    </row>
    <row r="569" spans="16:18" x14ac:dyDescent="0.25">
      <c r="P569" s="25"/>
      <c r="Q569" s="25"/>
      <c r="R569" s="25"/>
    </row>
    <row r="571" spans="16:18" x14ac:dyDescent="0.25">
      <c r="P571" s="25"/>
      <c r="Q571" s="25"/>
      <c r="R571" s="25"/>
    </row>
    <row r="573" spans="16:18" x14ac:dyDescent="0.25">
      <c r="P573" s="25"/>
      <c r="Q573" s="25"/>
      <c r="R573" s="25"/>
    </row>
    <row r="574" spans="16:18" x14ac:dyDescent="0.25">
      <c r="P574" s="25"/>
      <c r="Q574" s="25"/>
      <c r="R574" s="25"/>
    </row>
    <row r="575" spans="16:18" x14ac:dyDescent="0.25">
      <c r="P575" s="25"/>
      <c r="Q575" s="25"/>
      <c r="R575" s="25"/>
    </row>
    <row r="576" spans="16:18" x14ac:dyDescent="0.25">
      <c r="P576" s="25"/>
      <c r="Q576" s="25"/>
      <c r="R576" s="25"/>
    </row>
    <row r="577" spans="16:18" x14ac:dyDescent="0.25">
      <c r="P577" s="25"/>
      <c r="Q577" s="25"/>
      <c r="R577" s="25"/>
    </row>
    <row r="578" spans="16:18" x14ac:dyDescent="0.25">
      <c r="P578" s="25"/>
      <c r="Q578" s="25"/>
      <c r="R578" s="25"/>
    </row>
    <row r="579" spans="16:18" x14ac:dyDescent="0.25">
      <c r="P579" s="25"/>
      <c r="Q579" s="25"/>
      <c r="R579" s="25"/>
    </row>
    <row r="580" spans="16:18" x14ac:dyDescent="0.25">
      <c r="P580" s="25"/>
      <c r="Q580" s="25"/>
      <c r="R580" s="25"/>
    </row>
    <row r="581" spans="16:18" x14ac:dyDescent="0.25">
      <c r="P581" s="25"/>
    </row>
    <row r="582" spans="16:18" x14ac:dyDescent="0.25">
      <c r="P582" s="25"/>
    </row>
    <row r="583" spans="16:18" x14ac:dyDescent="0.25">
      <c r="P583" s="25"/>
    </row>
    <row r="585" spans="16:18" x14ac:dyDescent="0.25">
      <c r="P585" s="25"/>
    </row>
    <row r="587" spans="16:18" x14ac:dyDescent="0.25">
      <c r="P587" s="25"/>
    </row>
    <row r="588" spans="16:18" x14ac:dyDescent="0.25">
      <c r="P588" s="25"/>
    </row>
    <row r="591" spans="16:18" x14ac:dyDescent="0.25">
      <c r="P591" s="25"/>
    </row>
    <row r="592" spans="16:18" x14ac:dyDescent="0.25">
      <c r="P592" s="25"/>
    </row>
    <row r="593" spans="16:16" x14ac:dyDescent="0.25">
      <c r="P593" s="25"/>
    </row>
    <row r="594" spans="16:16" x14ac:dyDescent="0.25">
      <c r="P594" s="25"/>
    </row>
    <row r="596" spans="16:16" x14ac:dyDescent="0.25">
      <c r="P596" s="25"/>
    </row>
    <row r="597" spans="16:16" x14ac:dyDescent="0.25">
      <c r="P597" s="25"/>
    </row>
    <row r="598" spans="16:16" x14ac:dyDescent="0.25">
      <c r="P598" s="25"/>
    </row>
  </sheetData>
  <mergeCells count="106">
    <mergeCell ref="S250:T250"/>
    <mergeCell ref="S314:T314"/>
    <mergeCell ref="S315:T315"/>
    <mergeCell ref="S446:T446"/>
    <mergeCell ref="S511:T511"/>
    <mergeCell ref="S512:T512"/>
    <mergeCell ref="S513:T513"/>
    <mergeCell ref="S316:T316"/>
    <mergeCell ref="S379:T379"/>
    <mergeCell ref="S380:T380"/>
    <mergeCell ref="S381:T381"/>
    <mergeCell ref="S444:T444"/>
    <mergeCell ref="S445:T445"/>
    <mergeCell ref="S59:T59"/>
    <mergeCell ref="S117:T117"/>
    <mergeCell ref="S118:T118"/>
    <mergeCell ref="S119:T119"/>
    <mergeCell ref="S182:T182"/>
    <mergeCell ref="S183:T183"/>
    <mergeCell ref="S184:T184"/>
    <mergeCell ref="S248:T248"/>
    <mergeCell ref="S249:T249"/>
    <mergeCell ref="A1:S1"/>
    <mergeCell ref="S17:T17"/>
    <mergeCell ref="S18:T18"/>
    <mergeCell ref="S19:T19"/>
    <mergeCell ref="S57:T57"/>
    <mergeCell ref="S58:T58"/>
    <mergeCell ref="D4:K4"/>
    <mergeCell ref="D5:K5"/>
    <mergeCell ref="D6:K6"/>
    <mergeCell ref="D7:K7"/>
    <mergeCell ref="G19:I19"/>
    <mergeCell ref="J18:L18"/>
    <mergeCell ref="J19:L19"/>
    <mergeCell ref="D8:K8"/>
    <mergeCell ref="M18:O18"/>
    <mergeCell ref="M19:O19"/>
    <mergeCell ref="P18:R18"/>
    <mergeCell ref="P19:R19"/>
    <mergeCell ref="J58:L58"/>
    <mergeCell ref="M58:O58"/>
    <mergeCell ref="P58:R58"/>
    <mergeCell ref="J445:L445"/>
    <mergeCell ref="M445:O445"/>
    <mergeCell ref="P445:R445"/>
    <mergeCell ref="G446:I446"/>
    <mergeCell ref="J446:L446"/>
    <mergeCell ref="M446:O446"/>
    <mergeCell ref="P446:R446"/>
    <mergeCell ref="D3:K3"/>
    <mergeCell ref="J380:L380"/>
    <mergeCell ref="M380:O380"/>
    <mergeCell ref="M316:O316"/>
    <mergeCell ref="J183:L183"/>
    <mergeCell ref="P380:R380"/>
    <mergeCell ref="M183:O183"/>
    <mergeCell ref="P183:R183"/>
    <mergeCell ref="G184:I184"/>
    <mergeCell ref="J184:L184"/>
    <mergeCell ref="P249:R249"/>
    <mergeCell ref="G381:I381"/>
    <mergeCell ref="J381:L381"/>
    <mergeCell ref="M381:O381"/>
    <mergeCell ref="P381:R381"/>
    <mergeCell ref="J315:L315"/>
    <mergeCell ref="M315:O315"/>
    <mergeCell ref="P315:R315"/>
    <mergeCell ref="G316:I316"/>
    <mergeCell ref="J316:L316"/>
    <mergeCell ref="G59:I59"/>
    <mergeCell ref="J59:L59"/>
    <mergeCell ref="M59:O59"/>
    <mergeCell ref="P59:R59"/>
    <mergeCell ref="J118:L118"/>
    <mergeCell ref="M118:O118"/>
    <mergeCell ref="B537:T537"/>
    <mergeCell ref="J512:L512"/>
    <mergeCell ref="J513:L513"/>
    <mergeCell ref="M512:O512"/>
    <mergeCell ref="M513:O513"/>
    <mergeCell ref="G250:I250"/>
    <mergeCell ref="J250:L250"/>
    <mergeCell ref="M250:O250"/>
    <mergeCell ref="P250:R250"/>
    <mergeCell ref="P316:R316"/>
    <mergeCell ref="P513:R513"/>
    <mergeCell ref="P118:R118"/>
    <mergeCell ref="G119:I119"/>
    <mergeCell ref="J119:L119"/>
    <mergeCell ref="M119:O119"/>
    <mergeCell ref="P119:R119"/>
    <mergeCell ref="M184:O184"/>
    <mergeCell ref="P184:R184"/>
    <mergeCell ref="J249:L249"/>
    <mergeCell ref="M249:O249"/>
    <mergeCell ref="B19:C19"/>
    <mergeCell ref="B538:T538"/>
    <mergeCell ref="B510:T510"/>
    <mergeCell ref="B531:T531"/>
    <mergeCell ref="B532:T532"/>
    <mergeCell ref="B533:T533"/>
    <mergeCell ref="B534:T534"/>
    <mergeCell ref="B535:T535"/>
    <mergeCell ref="B536:T536"/>
    <mergeCell ref="P512:R512"/>
  </mergeCells>
  <phoneticPr fontId="5" type="noConversion"/>
  <printOptions horizontalCentered="1"/>
  <pageMargins left="0.25" right="0.25" top="0.49" bottom="0.49" header="0.25" footer="0.25"/>
  <pageSetup scale="47" orientation="landscape" r:id="rId1"/>
  <headerFooter alignWithMargins="0">
    <oddHeader xml:space="preserve">&amp;LSTONE PROCESSING SPREADSHEET&amp;CVIRGINIA DEPARTMENT OF ENVIRONMENTAL QUALITY&amp;REXCEL VERSION 5.2
</oddHeader>
    <oddFooter>&amp;CPage &amp;P&amp;R &amp;F</oddFooter>
  </headerFooter>
  <rowBreaks count="8" manualBreakCount="8">
    <brk id="56" max="19" man="1"/>
    <brk id="116" max="19" man="1"/>
    <brk id="181" max="19" man="1"/>
    <brk id="247" max="19" man="1"/>
    <brk id="313" max="19" man="1"/>
    <brk id="378" max="19" man="1"/>
    <brk id="443" max="19" man="1"/>
    <brk id="508"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V599"/>
  <sheetViews>
    <sheetView showGridLines="0" tabSelected="1" zoomScale="55" zoomScaleNormal="55" zoomScaleSheetLayoutView="40" zoomScalePageLayoutView="55" workbookViewId="0">
      <selection activeCell="D6" sqref="D6:K6"/>
    </sheetView>
  </sheetViews>
  <sheetFormatPr defaultColWidth="11.44140625" defaultRowHeight="12.75" x14ac:dyDescent="0.2"/>
  <cols>
    <col min="1" max="1" width="11.44140625" style="57" customWidth="1"/>
    <col min="2" max="2" width="20.6640625" style="57" customWidth="1"/>
    <col min="3" max="3" width="12.6640625" style="57" customWidth="1"/>
    <col min="4" max="4" width="21.33203125" style="57" customWidth="1"/>
    <col min="5" max="6" width="5.6640625" style="57" customWidth="1"/>
    <col min="7" max="7" width="11.44140625" style="109" customWidth="1"/>
    <col min="8" max="8" width="10.21875" style="109" customWidth="1"/>
    <col min="9" max="9" width="10.44140625" style="109" customWidth="1"/>
    <col min="10" max="12" width="10.6640625" style="57" customWidth="1"/>
    <col min="13" max="18" width="11.6640625" style="57" customWidth="1"/>
    <col min="19" max="19" width="9.6640625" style="57" customWidth="1"/>
    <col min="20" max="20" width="10" style="57" customWidth="1"/>
    <col min="21" max="16384" width="11.44140625" style="57"/>
  </cols>
  <sheetData>
    <row r="1" spans="1:19" x14ac:dyDescent="0.2">
      <c r="A1" s="217" t="s">
        <v>85</v>
      </c>
      <c r="B1" s="217"/>
      <c r="C1" s="217"/>
      <c r="D1" s="217"/>
      <c r="E1" s="217"/>
      <c r="F1" s="217"/>
      <c r="G1" s="217"/>
      <c r="H1" s="217"/>
      <c r="I1" s="217"/>
      <c r="J1" s="217"/>
      <c r="K1" s="217"/>
      <c r="L1" s="217"/>
      <c r="M1" s="217"/>
      <c r="N1" s="217"/>
      <c r="O1" s="217"/>
      <c r="P1" s="217"/>
      <c r="Q1" s="217"/>
      <c r="R1" s="217"/>
      <c r="S1" s="217"/>
    </row>
    <row r="2" spans="1:19" ht="13.5" thickBot="1" x14ac:dyDescent="0.25">
      <c r="G2" s="57"/>
      <c r="H2" s="57"/>
      <c r="I2" s="57"/>
    </row>
    <row r="3" spans="1:19" ht="13.5" thickTop="1" x14ac:dyDescent="0.2">
      <c r="D3" s="233"/>
      <c r="E3" s="234"/>
      <c r="F3" s="234"/>
      <c r="G3" s="234"/>
      <c r="H3" s="234"/>
      <c r="I3" s="234"/>
      <c r="J3" s="234"/>
      <c r="K3" s="235"/>
      <c r="L3" s="122"/>
    </row>
    <row r="4" spans="1:19" x14ac:dyDescent="0.2">
      <c r="D4" s="227" t="s">
        <v>52</v>
      </c>
      <c r="E4" s="228"/>
      <c r="F4" s="228"/>
      <c r="G4" s="228"/>
      <c r="H4" s="228"/>
      <c r="I4" s="228"/>
      <c r="J4" s="228"/>
      <c r="K4" s="229"/>
      <c r="L4" s="122"/>
      <c r="N4" s="58" t="s">
        <v>80</v>
      </c>
      <c r="O4" s="58"/>
    </row>
    <row r="5" spans="1:19" x14ac:dyDescent="0.2">
      <c r="D5" s="227" t="s">
        <v>53</v>
      </c>
      <c r="E5" s="228"/>
      <c r="F5" s="228"/>
      <c r="G5" s="228"/>
      <c r="H5" s="228"/>
      <c r="I5" s="228"/>
      <c r="J5" s="228"/>
      <c r="K5" s="229"/>
      <c r="L5" s="122"/>
      <c r="N5" s="58" t="s">
        <v>81</v>
      </c>
      <c r="O5" s="58"/>
    </row>
    <row r="6" spans="1:19" x14ac:dyDescent="0.2">
      <c r="D6" s="236" t="s">
        <v>112</v>
      </c>
      <c r="E6" s="237"/>
      <c r="F6" s="237"/>
      <c r="G6" s="237"/>
      <c r="H6" s="237"/>
      <c r="I6" s="237"/>
      <c r="J6" s="237"/>
      <c r="K6" s="238"/>
      <c r="L6" s="122"/>
      <c r="N6" s="58" t="s">
        <v>3</v>
      </c>
      <c r="O6" s="58"/>
    </row>
    <row r="7" spans="1:19" x14ac:dyDescent="0.2">
      <c r="D7" s="227" t="s">
        <v>109</v>
      </c>
      <c r="E7" s="228"/>
      <c r="F7" s="228"/>
      <c r="G7" s="228"/>
      <c r="H7" s="228"/>
      <c r="I7" s="228"/>
      <c r="J7" s="228"/>
      <c r="K7" s="229"/>
      <c r="L7" s="122"/>
    </row>
    <row r="8" spans="1:19" ht="13.5" thickBot="1" x14ac:dyDescent="0.25">
      <c r="D8" s="230"/>
      <c r="E8" s="231"/>
      <c r="F8" s="231"/>
      <c r="G8" s="231"/>
      <c r="H8" s="231"/>
      <c r="I8" s="231"/>
      <c r="J8" s="231"/>
      <c r="K8" s="232"/>
      <c r="L8" s="122"/>
      <c r="N8" s="58" t="s">
        <v>4</v>
      </c>
      <c r="O8" s="58"/>
    </row>
    <row r="9" spans="1:19" ht="14.25" thickTop="1" thickBot="1" x14ac:dyDescent="0.25">
      <c r="G9" s="57"/>
      <c r="H9" s="57"/>
      <c r="I9" s="57"/>
      <c r="N9" s="58" t="s">
        <v>5</v>
      </c>
      <c r="O9" s="58"/>
    </row>
    <row r="10" spans="1:19" ht="13.5" thickTop="1" x14ac:dyDescent="0.2">
      <c r="D10" s="60" t="s">
        <v>6</v>
      </c>
      <c r="E10" s="61"/>
      <c r="F10" s="62"/>
      <c r="G10" s="62"/>
      <c r="H10" s="62"/>
      <c r="I10" s="62"/>
      <c r="J10" s="62"/>
      <c r="K10" s="63"/>
      <c r="L10" s="87"/>
      <c r="N10" s="58" t="s">
        <v>76</v>
      </c>
      <c r="O10" s="58"/>
    </row>
    <row r="11" spans="1:19" x14ac:dyDescent="0.2">
      <c r="D11" s="64" t="s">
        <v>7</v>
      </c>
      <c r="E11" s="65"/>
      <c r="F11" s="66"/>
      <c r="G11" s="66"/>
      <c r="H11" s="66"/>
      <c r="I11" s="66"/>
      <c r="J11" s="66"/>
      <c r="K11" s="67"/>
      <c r="L11" s="87"/>
      <c r="N11" s="58" t="s">
        <v>77</v>
      </c>
      <c r="O11" s="68"/>
    </row>
    <row r="12" spans="1:19" x14ac:dyDescent="0.2">
      <c r="D12" s="64" t="s">
        <v>8</v>
      </c>
      <c r="E12" s="65"/>
      <c r="F12" s="66"/>
      <c r="G12" s="66"/>
      <c r="H12" s="66"/>
      <c r="I12" s="66"/>
      <c r="J12" s="66"/>
      <c r="K12" s="67"/>
      <c r="L12" s="87"/>
      <c r="N12" s="58" t="s">
        <v>78</v>
      </c>
      <c r="O12" s="68"/>
    </row>
    <row r="13" spans="1:19" x14ac:dyDescent="0.2">
      <c r="D13" s="69" t="s">
        <v>9</v>
      </c>
      <c r="E13" s="65"/>
      <c r="F13" s="66"/>
      <c r="G13" s="66"/>
      <c r="H13" s="66"/>
      <c r="I13" s="66"/>
      <c r="J13" s="66"/>
      <c r="K13" s="67"/>
      <c r="L13" s="87"/>
      <c r="N13" s="58" t="s">
        <v>10</v>
      </c>
      <c r="O13" s="58"/>
    </row>
    <row r="14" spans="1:19" x14ac:dyDescent="0.2">
      <c r="D14" s="70" t="s">
        <v>11</v>
      </c>
      <c r="E14" s="66"/>
      <c r="F14" s="66"/>
      <c r="G14" s="66"/>
      <c r="H14" s="66"/>
      <c r="I14" s="123"/>
      <c r="J14" s="71" t="s">
        <v>12</v>
      </c>
      <c r="K14" s="72"/>
      <c r="L14" s="87"/>
      <c r="N14" s="73"/>
      <c r="O14" s="73"/>
    </row>
    <row r="15" spans="1:19" x14ac:dyDescent="0.2">
      <c r="D15" s="70" t="s">
        <v>13</v>
      </c>
      <c r="E15" s="66"/>
      <c r="F15" s="74"/>
      <c r="G15" s="74"/>
      <c r="H15" s="74"/>
      <c r="I15" s="74"/>
      <c r="J15" s="75" t="s">
        <v>14</v>
      </c>
      <c r="K15" s="67"/>
      <c r="L15" s="87"/>
    </row>
    <row r="16" spans="1:19" ht="13.5" thickBot="1" x14ac:dyDescent="0.25">
      <c r="D16" s="76" t="s">
        <v>15</v>
      </c>
      <c r="E16" s="77"/>
      <c r="F16" s="78"/>
      <c r="G16" s="78"/>
      <c r="H16" s="78"/>
      <c r="I16" s="78"/>
      <c r="J16" s="78"/>
      <c r="K16" s="79"/>
      <c r="L16" s="87"/>
    </row>
    <row r="17" spans="1:22" ht="13.5" thickTop="1" x14ac:dyDescent="0.2">
      <c r="S17" s="226" t="s">
        <v>61</v>
      </c>
      <c r="T17" s="226"/>
    </row>
    <row r="18" spans="1:22" x14ac:dyDescent="0.2">
      <c r="G18" s="57"/>
      <c r="H18" s="57"/>
      <c r="I18" s="57"/>
      <c r="J18" s="208" t="s">
        <v>96</v>
      </c>
      <c r="K18" s="208"/>
      <c r="L18" s="208"/>
      <c r="M18" s="208" t="s">
        <v>96</v>
      </c>
      <c r="N18" s="208"/>
      <c r="O18" s="208"/>
      <c r="P18" s="219" t="s">
        <v>58</v>
      </c>
      <c r="Q18" s="219"/>
      <c r="R18" s="219"/>
      <c r="S18" s="219" t="s">
        <v>79</v>
      </c>
      <c r="T18" s="219"/>
    </row>
    <row r="19" spans="1:22" x14ac:dyDescent="0.2">
      <c r="B19" s="213" t="s">
        <v>111</v>
      </c>
      <c r="C19" s="214"/>
      <c r="G19" s="217" t="s">
        <v>16</v>
      </c>
      <c r="H19" s="217"/>
      <c r="I19" s="217"/>
      <c r="J19" s="208" t="s">
        <v>55</v>
      </c>
      <c r="K19" s="208"/>
      <c r="L19" s="208"/>
      <c r="M19" s="208" t="s">
        <v>56</v>
      </c>
      <c r="N19" s="208"/>
      <c r="O19" s="208"/>
      <c r="P19" s="218" t="s">
        <v>57</v>
      </c>
      <c r="Q19" s="218"/>
      <c r="R19" s="218"/>
      <c r="S19" s="218" t="s">
        <v>60</v>
      </c>
      <c r="T19" s="218"/>
    </row>
    <row r="20" spans="1:22" x14ac:dyDescent="0.2">
      <c r="G20" s="80" t="s">
        <v>17</v>
      </c>
      <c r="H20" s="80" t="s">
        <v>18</v>
      </c>
      <c r="I20" s="80" t="s">
        <v>51</v>
      </c>
      <c r="J20" s="80" t="s">
        <v>17</v>
      </c>
      <c r="K20" s="80" t="s">
        <v>19</v>
      </c>
      <c r="L20" s="80" t="s">
        <v>51</v>
      </c>
      <c r="M20" s="80" t="s">
        <v>17</v>
      </c>
      <c r="N20" s="80" t="s">
        <v>19</v>
      </c>
      <c r="O20" s="80" t="s">
        <v>51</v>
      </c>
      <c r="P20" s="80" t="s">
        <v>17</v>
      </c>
      <c r="Q20" s="80" t="s">
        <v>19</v>
      </c>
      <c r="R20" s="80" t="s">
        <v>51</v>
      </c>
      <c r="S20" s="80" t="s">
        <v>19</v>
      </c>
      <c r="T20" s="80" t="s">
        <v>51</v>
      </c>
    </row>
    <row r="21" spans="1:22" x14ac:dyDescent="0.2">
      <c r="A21" s="58" t="s">
        <v>20</v>
      </c>
      <c r="D21" s="58" t="s">
        <v>21</v>
      </c>
      <c r="E21" s="58" t="s">
        <v>22</v>
      </c>
      <c r="G21" s="80" t="s">
        <v>23</v>
      </c>
      <c r="H21" s="80" t="s">
        <v>23</v>
      </c>
      <c r="I21" s="80" t="s">
        <v>23</v>
      </c>
      <c r="J21" s="80" t="s">
        <v>24</v>
      </c>
      <c r="K21" s="80" t="s">
        <v>24</v>
      </c>
      <c r="L21" s="80" t="s">
        <v>24</v>
      </c>
      <c r="M21" s="80" t="s">
        <v>25</v>
      </c>
      <c r="N21" s="80" t="s">
        <v>25</v>
      </c>
      <c r="O21" s="80" t="s">
        <v>24</v>
      </c>
      <c r="P21" s="80" t="s">
        <v>24</v>
      </c>
      <c r="Q21" s="80" t="s">
        <v>24</v>
      </c>
      <c r="R21" s="80" t="s">
        <v>24</v>
      </c>
      <c r="S21" s="80" t="s">
        <v>24</v>
      </c>
      <c r="T21" s="80" t="s">
        <v>24</v>
      </c>
    </row>
    <row r="22" spans="1:22" x14ac:dyDescent="0.2">
      <c r="A22" s="58" t="s">
        <v>26</v>
      </c>
      <c r="B22" s="58" t="s">
        <v>26</v>
      </c>
      <c r="D22" s="58" t="s">
        <v>27</v>
      </c>
      <c r="E22" s="58" t="s">
        <v>28</v>
      </c>
      <c r="G22" s="80" t="s">
        <v>29</v>
      </c>
      <c r="H22" s="80" t="s">
        <v>30</v>
      </c>
      <c r="I22" s="80" t="s">
        <v>30</v>
      </c>
      <c r="J22" s="80" t="s">
        <v>29</v>
      </c>
      <c r="K22" s="80" t="s">
        <v>29</v>
      </c>
      <c r="L22" s="80" t="s">
        <v>31</v>
      </c>
      <c r="M22" s="80" t="s">
        <v>31</v>
      </c>
      <c r="N22" s="80" t="s">
        <v>31</v>
      </c>
      <c r="O22" s="80" t="s">
        <v>31</v>
      </c>
      <c r="P22" s="80" t="s">
        <v>31</v>
      </c>
      <c r="Q22" s="80" t="s">
        <v>31</v>
      </c>
      <c r="R22" s="80" t="s">
        <v>31</v>
      </c>
      <c r="S22" s="80" t="s">
        <v>31</v>
      </c>
      <c r="T22" s="80" t="s">
        <v>31</v>
      </c>
    </row>
    <row r="23" spans="1:22" x14ac:dyDescent="0.2">
      <c r="A23" s="58" t="s">
        <v>32</v>
      </c>
      <c r="C23" s="81">
        <f>+'Stone Processing'!C23</f>
        <v>0</v>
      </c>
      <c r="D23" s="58" t="s">
        <v>33</v>
      </c>
      <c r="E23" s="82" t="str">
        <f>IF('Stone Processing'!E23=" "," ",IF('Stone Processing'!E23=1,'Stone Processing'!E23,"  "))</f>
        <v xml:space="preserve"> </v>
      </c>
      <c r="F23" s="58" t="s">
        <v>34</v>
      </c>
      <c r="J23" s="83"/>
      <c r="K23" s="83"/>
      <c r="L23" s="83"/>
      <c r="M23" s="83"/>
      <c r="N23" s="83"/>
      <c r="O23" s="83"/>
      <c r="Q23" s="83"/>
      <c r="R23" s="83"/>
      <c r="S23" s="83"/>
      <c r="U23" s="84"/>
      <c r="V23" s="84"/>
    </row>
    <row r="24" spans="1:22" x14ac:dyDescent="0.2">
      <c r="A24" s="58" t="s">
        <v>35</v>
      </c>
      <c r="B24" s="81">
        <f>+'Stone Processing'!B24</f>
        <v>0</v>
      </c>
      <c r="C24" s="82">
        <f>C25*8760</f>
        <v>0</v>
      </c>
      <c r="D24" s="58" t="s">
        <v>36</v>
      </c>
      <c r="E24" s="82" t="str">
        <f>IF('Stone Processing'!E24=" "," ",IF('Stone Processing'!E24&gt;0,'Stone Processing'!E24,IF('Stone Processing'!E24="NTP","NTP", " ")))</f>
        <v xml:space="preserve"> </v>
      </c>
      <c r="F24" s="58" t="s">
        <v>37</v>
      </c>
      <c r="G24" s="110">
        <v>7.3200000000000001E-4</v>
      </c>
      <c r="H24" s="110">
        <v>7.1599999999999995E-4</v>
      </c>
      <c r="I24" s="150">
        <f>(H24*0.3)/5</f>
        <v>4.2959999999999995E-5</v>
      </c>
      <c r="J24" s="83"/>
      <c r="K24" s="83"/>
      <c r="L24" s="83"/>
      <c r="M24" s="83"/>
      <c r="N24" s="83"/>
      <c r="O24" s="83"/>
      <c r="Q24" s="83"/>
      <c r="R24" s="83"/>
      <c r="S24" s="83"/>
      <c r="U24" s="84"/>
      <c r="V24" s="84"/>
    </row>
    <row r="25" spans="1:22" x14ac:dyDescent="0.2">
      <c r="A25" s="58" t="s">
        <v>38</v>
      </c>
      <c r="B25" s="81">
        <f>+'Stone Processing'!B25</f>
        <v>0</v>
      </c>
      <c r="C25" s="82">
        <f>+'Stone Processing'!C25</f>
        <v>0</v>
      </c>
      <c r="D25" s="58" t="s">
        <v>97</v>
      </c>
      <c r="E25" s="82" t="str">
        <f>IF('Stone Processing'!E25=" "," ",IF('Stone Processing'!E25&gt;0,'Stone Processing'!E25,IF('Stone Processing'!E25="NTP","NTP", " ")))</f>
        <v xml:space="preserve"> </v>
      </c>
      <c r="F25" s="58" t="s">
        <v>98</v>
      </c>
      <c r="G25" s="110">
        <f>G24*(1-0.95)</f>
        <v>3.6600000000000036E-5</v>
      </c>
      <c r="H25" s="110">
        <f>H24*(1-0.95)</f>
        <v>3.580000000000003E-5</v>
      </c>
      <c r="I25" s="150">
        <f>I24*(1-0.95)</f>
        <v>2.1480000000000017E-6</v>
      </c>
      <c r="J25" s="83"/>
      <c r="K25" s="83"/>
      <c r="L25" s="83"/>
      <c r="M25" s="83"/>
      <c r="N25" s="83"/>
      <c r="O25" s="83"/>
      <c r="Q25" s="83"/>
      <c r="R25" s="83"/>
      <c r="S25" s="83"/>
      <c r="U25" s="84"/>
      <c r="V25" s="84"/>
    </row>
    <row r="26" spans="1:22" x14ac:dyDescent="0.2">
      <c r="A26" s="58" t="s">
        <v>99</v>
      </c>
      <c r="B26" s="85">
        <f>+'Stone Processing'!B26</f>
        <v>0</v>
      </c>
      <c r="C26" s="86"/>
      <c r="D26" s="58" t="s">
        <v>100</v>
      </c>
      <c r="E26" s="82" t="str">
        <f>IF('Stone Processing'!E26=" "," ",IF('Stone Processing'!E26&gt;0,'Stone Processing'!E26,IF('Stone Processing'!E26="NTP","NTP", " ")))</f>
        <v xml:space="preserve"> </v>
      </c>
      <c r="F26" s="58" t="s">
        <v>101</v>
      </c>
      <c r="G26" s="110">
        <f>G24*(1-0.99)</f>
        <v>7.320000000000007E-6</v>
      </c>
      <c r="H26" s="110">
        <f>H24*(1-0.99)</f>
        <v>7.160000000000006E-6</v>
      </c>
      <c r="I26" s="150">
        <f>I24*(1-0.99)</f>
        <v>4.2960000000000035E-7</v>
      </c>
      <c r="J26" s="83">
        <f>C24*(E24*G24+E25*G25+E26*G26)/2000</f>
        <v>0</v>
      </c>
      <c r="K26" s="83">
        <f>$C24*($E24*H24+$E25*H25+$E26*H26)/2000</f>
        <v>0</v>
      </c>
      <c r="L26" s="83">
        <f>$C24*($E24*I24+$E25*I25+$E26*I26)/2000</f>
        <v>0</v>
      </c>
      <c r="M26" s="83">
        <f>C25*(E24*G24+E25*G25+E26*G26)</f>
        <v>0</v>
      </c>
      <c r="N26" s="83">
        <f>$C25*($E24*H24+$E25*H25+$E26*H26)</f>
        <v>0</v>
      </c>
      <c r="O26" s="83">
        <f>$C25*($E24*I24+$E25*I25+$E26*I26)</f>
        <v>0</v>
      </c>
      <c r="P26" s="83">
        <f>C25*8760*G24/2000*(E24+E25+E26)</f>
        <v>0</v>
      </c>
      <c r="Q26" s="83">
        <f>C25*8760*H24/2000*(E24+E25+E26)</f>
        <v>0</v>
      </c>
      <c r="R26" s="83">
        <f>$C25*8760*I24/2000*(E24+E25+E26)</f>
        <v>0</v>
      </c>
      <c r="S26" s="83" t="str">
        <f>IF($B26=" "," ",IF($B26=4,K26,"0"))</f>
        <v xml:space="preserve"> </v>
      </c>
      <c r="T26" s="83" t="str">
        <f>IF($B26=" "," ",IF($B26=4,L26,"0"))</f>
        <v xml:space="preserve"> </v>
      </c>
    </row>
    <row r="27" spans="1:22" x14ac:dyDescent="0.2">
      <c r="B27" s="59"/>
      <c r="C27" s="59"/>
      <c r="E27" s="59"/>
      <c r="G27" s="110"/>
      <c r="H27" s="110"/>
      <c r="I27" s="150"/>
      <c r="J27" s="83"/>
      <c r="K27" s="83"/>
      <c r="L27" s="83"/>
      <c r="M27" s="83"/>
      <c r="N27" s="83"/>
      <c r="O27" s="83"/>
      <c r="Q27" s="83"/>
      <c r="R27" s="83"/>
      <c r="S27" s="83"/>
    </row>
    <row r="28" spans="1:22" x14ac:dyDescent="0.2">
      <c r="A28" s="58" t="s">
        <v>32</v>
      </c>
      <c r="B28" s="59"/>
      <c r="C28" s="81">
        <f>+'Stone Processing'!C28</f>
        <v>0</v>
      </c>
      <c r="D28" s="58" t="s">
        <v>33</v>
      </c>
      <c r="E28" s="82" t="str">
        <f>IF('Stone Processing'!E28=" "," ",IF('Stone Processing'!E28=1,'Stone Processing'!E28,"  "))</f>
        <v xml:space="preserve"> </v>
      </c>
      <c r="F28" s="58" t="s">
        <v>34</v>
      </c>
      <c r="G28" s="110"/>
      <c r="H28" s="110"/>
      <c r="I28" s="150"/>
      <c r="J28" s="83"/>
      <c r="K28" s="83"/>
      <c r="L28" s="83"/>
      <c r="M28" s="83"/>
      <c r="N28" s="83"/>
      <c r="O28" s="83"/>
      <c r="Q28" s="83"/>
      <c r="R28" s="83"/>
      <c r="S28" s="83"/>
    </row>
    <row r="29" spans="1:22" x14ac:dyDescent="0.2">
      <c r="A29" s="58" t="s">
        <v>35</v>
      </c>
      <c r="B29" s="82">
        <f>+'Stone Processing'!B29</f>
        <v>0</v>
      </c>
      <c r="C29" s="82">
        <f>C30*8760</f>
        <v>0</v>
      </c>
      <c r="D29" s="58" t="s">
        <v>36</v>
      </c>
      <c r="E29" s="82" t="str">
        <f>IF('Stone Processing'!E29=" "," ",IF('Stone Processing'!E29&gt;0,'Stone Processing'!E29,IF('Stone Processing'!E29="NTP","NTP", " ")))</f>
        <v xml:space="preserve"> </v>
      </c>
      <c r="F29" s="58" t="s">
        <v>37</v>
      </c>
      <c r="G29" s="110">
        <v>7.3200000000000001E-4</v>
      </c>
      <c r="H29" s="110">
        <v>7.1599999999999995E-4</v>
      </c>
      <c r="I29" s="150">
        <f>(H29*0.3)/5</f>
        <v>4.2959999999999995E-5</v>
      </c>
      <c r="J29" s="83"/>
      <c r="K29" s="83"/>
      <c r="L29" s="83"/>
      <c r="M29" s="83"/>
      <c r="N29" s="83"/>
      <c r="O29" s="83"/>
      <c r="Q29" s="83"/>
      <c r="R29" s="83"/>
      <c r="S29" s="83"/>
    </row>
    <row r="30" spans="1:22" x14ac:dyDescent="0.2">
      <c r="A30" s="58" t="s">
        <v>38</v>
      </c>
      <c r="B30" s="82">
        <f>+'Stone Processing'!B30</f>
        <v>0</v>
      </c>
      <c r="C30" s="82">
        <f>+'Stone Processing'!C30</f>
        <v>0</v>
      </c>
      <c r="D30" s="58" t="s">
        <v>97</v>
      </c>
      <c r="E30" s="82" t="str">
        <f>IF('Stone Processing'!E30=" "," ",IF('Stone Processing'!E30&gt;0,'Stone Processing'!E30,IF('Stone Processing'!E30="NTP","NTP", " ")))</f>
        <v xml:space="preserve"> </v>
      </c>
      <c r="F30" s="58" t="s">
        <v>98</v>
      </c>
      <c r="G30" s="110">
        <f>G29*(1-0.95)</f>
        <v>3.6600000000000036E-5</v>
      </c>
      <c r="H30" s="110">
        <f>H29*(1-0.95)</f>
        <v>3.580000000000003E-5</v>
      </c>
      <c r="I30" s="150">
        <f>I29*(1-0.95)</f>
        <v>2.1480000000000017E-6</v>
      </c>
      <c r="J30" s="83"/>
      <c r="K30" s="83"/>
      <c r="L30" s="83"/>
      <c r="M30" s="83"/>
      <c r="N30" s="83"/>
      <c r="O30" s="83"/>
      <c r="Q30" s="83"/>
      <c r="R30" s="83"/>
      <c r="S30" s="83"/>
    </row>
    <row r="31" spans="1:22" x14ac:dyDescent="0.2">
      <c r="A31" s="58" t="s">
        <v>99</v>
      </c>
      <c r="B31" s="82">
        <f>+'Stone Processing'!B31</f>
        <v>0</v>
      </c>
      <c r="C31" s="86"/>
      <c r="D31" s="58" t="s">
        <v>100</v>
      </c>
      <c r="E31" s="82" t="str">
        <f>IF('Stone Processing'!E31=" "," ",IF('Stone Processing'!E31&gt;0,'Stone Processing'!E31,IF('Stone Processing'!E31="NTP","NTP", " ")))</f>
        <v xml:space="preserve"> </v>
      </c>
      <c r="F31" s="58" t="s">
        <v>101</v>
      </c>
      <c r="G31" s="110">
        <f>G29*(1-0.99)</f>
        <v>7.320000000000007E-6</v>
      </c>
      <c r="H31" s="110">
        <f>H29*(1-0.99)</f>
        <v>7.160000000000006E-6</v>
      </c>
      <c r="I31" s="150">
        <f>I29*(1-0.99)</f>
        <v>4.2960000000000035E-7</v>
      </c>
      <c r="J31" s="83">
        <f>C29*(E29*G29+E30*G30+E31*G31)/2000</f>
        <v>0</v>
      </c>
      <c r="K31" s="83">
        <f>C29*(E29*H29+E30*H30+E31*H31)/2000</f>
        <v>0</v>
      </c>
      <c r="L31" s="83">
        <f>$C29*($E29*I29+$E30*I30+$E31*I31)/2000</f>
        <v>0</v>
      </c>
      <c r="M31" s="83">
        <f>C30*(E29*G29+E30*G30+E31*G31)</f>
        <v>0</v>
      </c>
      <c r="N31" s="83">
        <f>C30*(E29*H29+E30*H30+E31*H31)</f>
        <v>0</v>
      </c>
      <c r="O31" s="83">
        <f>$C30*($E29*I29+$E30*I30+$E31*I31)</f>
        <v>0</v>
      </c>
      <c r="P31" s="83">
        <f>C30*8760*G29/2000*(E29+E30+E31)</f>
        <v>0</v>
      </c>
      <c r="Q31" s="83">
        <f>C30*8760*H29/2000*(E29+E30+E31)</f>
        <v>0</v>
      </c>
      <c r="R31" s="83">
        <f>$C30*8760*I29/2000*(E29+E30+E31)</f>
        <v>0</v>
      </c>
      <c r="S31" s="83" t="str">
        <f>IF($B31=" "," ",IF($B31=4,K31,"0"))</f>
        <v xml:space="preserve"> </v>
      </c>
      <c r="T31" s="83" t="str">
        <f>IF($B31=" "," ",IF($B31=4,L31,"0"))</f>
        <v xml:space="preserve"> </v>
      </c>
    </row>
    <row r="32" spans="1:22" x14ac:dyDescent="0.2">
      <c r="B32" s="59"/>
      <c r="C32" s="59"/>
      <c r="E32" s="59"/>
      <c r="G32" s="110"/>
      <c r="H32" s="110"/>
      <c r="I32" s="150"/>
      <c r="J32" s="83"/>
      <c r="K32" s="83"/>
      <c r="L32" s="83"/>
      <c r="M32" s="83"/>
      <c r="N32" s="83"/>
      <c r="O32" s="83"/>
      <c r="Q32" s="83"/>
      <c r="R32" s="83"/>
      <c r="S32" s="83"/>
    </row>
    <row r="33" spans="1:20" x14ac:dyDescent="0.2">
      <c r="A33" s="58" t="s">
        <v>102</v>
      </c>
      <c r="B33" s="59"/>
      <c r="C33" s="81">
        <f>+'Stone Processing'!C33</f>
        <v>0</v>
      </c>
      <c r="D33" s="58" t="s">
        <v>33</v>
      </c>
      <c r="E33" s="82" t="str">
        <f>IF('Stone Processing'!E33=" "," ",IF('Stone Processing'!E33=1,'Stone Processing'!E33,"  "))</f>
        <v xml:space="preserve"> </v>
      </c>
      <c r="F33" s="58" t="s">
        <v>34</v>
      </c>
      <c r="G33" s="110"/>
      <c r="H33" s="110"/>
      <c r="I33" s="150"/>
      <c r="J33" s="83"/>
      <c r="K33" s="83"/>
      <c r="L33" s="83"/>
      <c r="M33" s="83"/>
      <c r="N33" s="83"/>
      <c r="O33" s="83"/>
      <c r="Q33" s="83"/>
      <c r="R33" s="83"/>
      <c r="S33" s="83"/>
    </row>
    <row r="34" spans="1:20" x14ac:dyDescent="0.2">
      <c r="A34" s="58" t="s">
        <v>35</v>
      </c>
      <c r="B34" s="82">
        <f>+'Stone Processing'!B34</f>
        <v>0</v>
      </c>
      <c r="C34" s="82">
        <f>C35*8760</f>
        <v>0</v>
      </c>
      <c r="D34" s="58" t="s">
        <v>36</v>
      </c>
      <c r="E34" s="82" t="str">
        <f>IF('Stone Processing'!E34=" "," ",IF('Stone Processing'!E34&gt;0,'Stone Processing'!E34,IF('Stone Processing'!E34="NTP","NTP", " ")))</f>
        <v xml:space="preserve"> </v>
      </c>
      <c r="F34" s="58" t="s">
        <v>37</v>
      </c>
      <c r="G34" s="110">
        <v>5.4000000000000003E-3</v>
      </c>
      <c r="H34" s="110">
        <v>2.3999999999999998E-3</v>
      </c>
      <c r="I34" s="150">
        <f>(H34*1.4)/24</f>
        <v>1.3999999999999999E-4</v>
      </c>
      <c r="J34" s="83"/>
      <c r="K34" s="83"/>
      <c r="L34" s="83"/>
      <c r="M34" s="83"/>
      <c r="N34" s="83"/>
      <c r="O34" s="83"/>
      <c r="Q34" s="83"/>
      <c r="R34" s="83"/>
      <c r="S34" s="83"/>
    </row>
    <row r="35" spans="1:20" x14ac:dyDescent="0.2">
      <c r="A35" s="58" t="s">
        <v>38</v>
      </c>
      <c r="B35" s="82">
        <f>+'Stone Processing'!B35</f>
        <v>0</v>
      </c>
      <c r="C35" s="82">
        <f>+'Stone Processing'!C35</f>
        <v>0</v>
      </c>
      <c r="D35" s="58" t="s">
        <v>97</v>
      </c>
      <c r="E35" s="82" t="str">
        <f>IF('Stone Processing'!E35=" "," ",IF('Stone Processing'!E35&gt;0,'Stone Processing'!E35,IF('Stone Processing'!E35="NTP","NTP", " ")))</f>
        <v xml:space="preserve"> </v>
      </c>
      <c r="F35" s="58" t="s">
        <v>98</v>
      </c>
      <c r="G35" s="110">
        <v>1.1999999999999999E-3</v>
      </c>
      <c r="H35" s="110">
        <v>5.4000000000000001E-4</v>
      </c>
      <c r="I35" s="150">
        <v>1E-4</v>
      </c>
      <c r="J35" s="83"/>
      <c r="K35" s="83"/>
      <c r="L35" s="83"/>
      <c r="M35" s="83"/>
      <c r="N35" s="83"/>
      <c r="O35" s="83"/>
      <c r="Q35" s="83"/>
      <c r="R35" s="83"/>
      <c r="S35" s="83"/>
    </row>
    <row r="36" spans="1:20" x14ac:dyDescent="0.2">
      <c r="A36" s="58" t="s">
        <v>99</v>
      </c>
      <c r="B36" s="82">
        <f>+'Stone Processing'!B36</f>
        <v>0</v>
      </c>
      <c r="C36" s="86"/>
      <c r="D36" s="58" t="s">
        <v>100</v>
      </c>
      <c r="E36" s="82" t="str">
        <f>IF('Stone Processing'!E36=" "," ",IF('Stone Processing'!E36&gt;0,'Stone Processing'!E36,IF('Stone Processing'!E36="NTP","NTP", " ")))</f>
        <v xml:space="preserve"> </v>
      </c>
      <c r="F36" s="58" t="s">
        <v>101</v>
      </c>
      <c r="G36" s="110">
        <f>G34*(1-0.99)</f>
        <v>5.4000000000000052E-5</v>
      </c>
      <c r="H36" s="110">
        <f>H34*(1-0.99)</f>
        <v>2.4000000000000018E-5</v>
      </c>
      <c r="I36" s="150">
        <f>I34*(1-0.99)</f>
        <v>1.4000000000000012E-6</v>
      </c>
      <c r="J36" s="83">
        <f>C34*(E34*G34+E35*G35+E36*G36)/2000</f>
        <v>0</v>
      </c>
      <c r="K36" s="83">
        <f>C34*(E34*H34+E35*H35+E36*H36)/2000</f>
        <v>0</v>
      </c>
      <c r="L36" s="83">
        <f>$C34*($E34*I34+$E35*I35+$E36*I36)/2000</f>
        <v>0</v>
      </c>
      <c r="M36" s="83">
        <f>C35*(E34*G34+E35*G35+E36*G36)</f>
        <v>0</v>
      </c>
      <c r="N36" s="83">
        <f>C35*(E34*H34+E35*H35+E36*H36)</f>
        <v>0</v>
      </c>
      <c r="O36" s="83">
        <f>$C35*($E34*I34+$E35*I35+$E36*I36)</f>
        <v>0</v>
      </c>
      <c r="P36" s="83">
        <f>C35*8760*G34/2000*(E34+E35+E36)</f>
        <v>0</v>
      </c>
      <c r="Q36" s="83">
        <f>C35*8760*H34/2000*(E34+E35+E36)</f>
        <v>0</v>
      </c>
      <c r="R36" s="83">
        <f>$C35*8760*I34/2000*(E34+E35+E36)</f>
        <v>0</v>
      </c>
      <c r="S36" s="83" t="str">
        <f>IF($B36=" "," ",IF($B36=4,K36,"0"))</f>
        <v xml:space="preserve"> </v>
      </c>
      <c r="T36" s="83" t="str">
        <f>IF($B36=" "," ",IF($B36=4,L36,"0"))</f>
        <v xml:space="preserve"> </v>
      </c>
    </row>
    <row r="37" spans="1:20" x14ac:dyDescent="0.2">
      <c r="B37" s="59"/>
      <c r="C37" s="59"/>
      <c r="E37" s="59"/>
      <c r="G37" s="110"/>
      <c r="H37" s="110"/>
      <c r="I37" s="150"/>
      <c r="J37" s="83"/>
      <c r="K37" s="83"/>
      <c r="L37" s="83"/>
      <c r="M37" s="83"/>
      <c r="N37" s="83"/>
      <c r="O37" s="83"/>
      <c r="Q37" s="83"/>
      <c r="R37" s="83"/>
      <c r="S37" s="83"/>
    </row>
    <row r="38" spans="1:20" x14ac:dyDescent="0.2">
      <c r="A38" s="58" t="s">
        <v>102</v>
      </c>
      <c r="B38" s="59"/>
      <c r="C38" s="81">
        <f>+'Stone Processing'!C38</f>
        <v>0</v>
      </c>
      <c r="D38" s="58" t="s">
        <v>33</v>
      </c>
      <c r="E38" s="82" t="str">
        <f>IF('Stone Processing'!E38=" "," ",IF('Stone Processing'!E38=1,'Stone Processing'!E38,"  "))</f>
        <v xml:space="preserve"> </v>
      </c>
      <c r="F38" s="58" t="s">
        <v>34</v>
      </c>
      <c r="G38" s="110"/>
      <c r="H38" s="110"/>
      <c r="I38" s="150"/>
      <c r="J38" s="83"/>
      <c r="K38" s="83"/>
      <c r="L38" s="83"/>
      <c r="M38" s="83"/>
      <c r="N38" s="83"/>
      <c r="O38" s="83"/>
      <c r="Q38" s="83"/>
      <c r="R38" s="83"/>
      <c r="S38" s="83"/>
    </row>
    <row r="39" spans="1:20" x14ac:dyDescent="0.2">
      <c r="A39" s="58" t="s">
        <v>35</v>
      </c>
      <c r="B39" s="82">
        <f>+'Stone Processing'!B39</f>
        <v>0</v>
      </c>
      <c r="C39" s="82">
        <f>C40*8760</f>
        <v>0</v>
      </c>
      <c r="D39" s="58" t="s">
        <v>36</v>
      </c>
      <c r="E39" s="82" t="str">
        <f>IF('Stone Processing'!E39=" "," ",IF('Stone Processing'!E39&gt;0,'Stone Processing'!E39,IF('Stone Processing'!E39="NTP","NTP", " ")))</f>
        <v xml:space="preserve"> </v>
      </c>
      <c r="F39" s="58" t="s">
        <v>37</v>
      </c>
      <c r="G39" s="110">
        <v>5.4000000000000003E-3</v>
      </c>
      <c r="H39" s="110">
        <v>2.3999999999999998E-3</v>
      </c>
      <c r="I39" s="150">
        <f>(H39*1.4)/24</f>
        <v>1.3999999999999999E-4</v>
      </c>
      <c r="J39" s="83"/>
      <c r="K39" s="83"/>
      <c r="L39" s="83"/>
      <c r="M39" s="83"/>
      <c r="N39" s="83"/>
      <c r="O39" s="83"/>
      <c r="Q39" s="83"/>
      <c r="R39" s="83"/>
      <c r="S39" s="83"/>
    </row>
    <row r="40" spans="1:20" x14ac:dyDescent="0.2">
      <c r="A40" s="58" t="s">
        <v>38</v>
      </c>
      <c r="B40" s="82">
        <f>+'Stone Processing'!B40</f>
        <v>0</v>
      </c>
      <c r="C40" s="82">
        <f>+'Stone Processing'!C40</f>
        <v>0</v>
      </c>
      <c r="D40" s="58" t="s">
        <v>97</v>
      </c>
      <c r="E40" s="82" t="str">
        <f>IF('Stone Processing'!E40=" "," ",IF('Stone Processing'!E40&gt;0,'Stone Processing'!E40,IF('Stone Processing'!E40="NTP","NTP", " ")))</f>
        <v xml:space="preserve"> </v>
      </c>
      <c r="F40" s="58" t="s">
        <v>98</v>
      </c>
      <c r="G40" s="110">
        <v>1.1999999999999999E-3</v>
      </c>
      <c r="H40" s="110">
        <v>5.4000000000000001E-4</v>
      </c>
      <c r="I40" s="150">
        <v>1E-4</v>
      </c>
      <c r="J40" s="83"/>
      <c r="K40" s="83"/>
      <c r="L40" s="83"/>
      <c r="M40" s="83"/>
      <c r="N40" s="83"/>
      <c r="O40" s="83"/>
      <c r="Q40" s="83"/>
      <c r="R40" s="83"/>
      <c r="S40" s="83"/>
    </row>
    <row r="41" spans="1:20" x14ac:dyDescent="0.2">
      <c r="A41" s="58" t="s">
        <v>99</v>
      </c>
      <c r="B41" s="82">
        <f>+'Stone Processing'!B41</f>
        <v>0</v>
      </c>
      <c r="C41" s="86"/>
      <c r="D41" s="58" t="s">
        <v>100</v>
      </c>
      <c r="E41" s="82" t="str">
        <f>IF('Stone Processing'!E41=" "," ",IF('Stone Processing'!E41&gt;0,'Stone Processing'!E41,IF('Stone Processing'!E41="NTP","NTP", " ")))</f>
        <v xml:space="preserve"> </v>
      </c>
      <c r="F41" s="58" t="s">
        <v>101</v>
      </c>
      <c r="G41" s="110">
        <f>G39*(1-0.99)</f>
        <v>5.4000000000000052E-5</v>
      </c>
      <c r="H41" s="110">
        <f>H39*(1-0.99)</f>
        <v>2.4000000000000018E-5</v>
      </c>
      <c r="I41" s="150">
        <f>I39*(1-0.99)</f>
        <v>1.4000000000000012E-6</v>
      </c>
      <c r="J41" s="83">
        <f>C39*(E39*G39+E40*G40+E41*G41)/2000</f>
        <v>0</v>
      </c>
      <c r="K41" s="83">
        <f>C39*(E39*H39+E40*H40+E41*H41)/2000</f>
        <v>0</v>
      </c>
      <c r="L41" s="83">
        <f>$C39*($E39*I39+$E40*I40+$E41*I41)/2000</f>
        <v>0</v>
      </c>
      <c r="M41" s="83">
        <f>C40*(E39*G39+E40*G40+E41*G41)</f>
        <v>0</v>
      </c>
      <c r="N41" s="83">
        <f>C40*(E39*H39+E40*H40+E41*H41)</f>
        <v>0</v>
      </c>
      <c r="O41" s="83">
        <f>$C40*($E39*I39+$E40*I40+$E41*I41)</f>
        <v>0</v>
      </c>
      <c r="P41" s="83">
        <f>C40*8760*G39/2000*(E39+E40+E41)</f>
        <v>0</v>
      </c>
      <c r="Q41" s="83">
        <f>C40*8760*H39/2000*(E39+E40+E41)</f>
        <v>0</v>
      </c>
      <c r="R41" s="83">
        <f>$C40*8760*I39/2000*(E39+E40+E41)</f>
        <v>0</v>
      </c>
      <c r="S41" s="83" t="str">
        <f>IF($B41=" "," ",IF($B41=4,K41,"0"))</f>
        <v xml:space="preserve"> </v>
      </c>
      <c r="T41" s="83" t="str">
        <f>IF($B41=" "," ",IF($B41=4,L41,"0"))</f>
        <v xml:space="preserve"> </v>
      </c>
    </row>
    <row r="42" spans="1:20" x14ac:dyDescent="0.2">
      <c r="B42" s="59"/>
      <c r="C42" s="59"/>
      <c r="E42" s="59"/>
      <c r="G42" s="110"/>
      <c r="H42" s="110"/>
      <c r="I42" s="150"/>
      <c r="J42" s="83"/>
      <c r="K42" s="83"/>
      <c r="L42" s="83"/>
      <c r="M42" s="83"/>
      <c r="N42" s="83"/>
      <c r="O42" s="83"/>
      <c r="Q42" s="83"/>
      <c r="R42" s="83"/>
      <c r="S42" s="83"/>
    </row>
    <row r="43" spans="1:20" x14ac:dyDescent="0.2">
      <c r="A43" s="58" t="s">
        <v>102</v>
      </c>
      <c r="B43" s="59"/>
      <c r="C43" s="81">
        <f>+'Stone Processing'!C43</f>
        <v>0</v>
      </c>
      <c r="D43" s="58" t="s">
        <v>33</v>
      </c>
      <c r="E43" s="82" t="str">
        <f>IF('Stone Processing'!E43=" "," ",IF('Stone Processing'!E43=1,'Stone Processing'!E43,"  "))</f>
        <v xml:space="preserve"> </v>
      </c>
      <c r="F43" s="58" t="s">
        <v>34</v>
      </c>
      <c r="G43" s="110"/>
      <c r="H43" s="110"/>
      <c r="I43" s="150"/>
      <c r="J43" s="83"/>
      <c r="K43" s="83"/>
      <c r="L43" s="83"/>
      <c r="M43" s="83"/>
      <c r="N43" s="83"/>
      <c r="O43" s="83"/>
      <c r="Q43" s="83"/>
      <c r="R43" s="83"/>
      <c r="S43" s="83"/>
    </row>
    <row r="44" spans="1:20" x14ac:dyDescent="0.2">
      <c r="A44" s="58" t="s">
        <v>35</v>
      </c>
      <c r="B44" s="82">
        <f>+'Stone Processing'!B44</f>
        <v>0</v>
      </c>
      <c r="C44" s="82">
        <f>C45*8760</f>
        <v>0</v>
      </c>
      <c r="D44" s="58" t="s">
        <v>36</v>
      </c>
      <c r="E44" s="82" t="str">
        <f>IF('Stone Processing'!E44=" "," ",IF('Stone Processing'!E44&gt;0,'Stone Processing'!E44,IF('Stone Processing'!E44="NTP","NTP", " ")))</f>
        <v xml:space="preserve"> </v>
      </c>
      <c r="F44" s="58" t="s">
        <v>37</v>
      </c>
      <c r="G44" s="110">
        <v>5.4000000000000003E-3</v>
      </c>
      <c r="H44" s="110">
        <v>2.3999999999999998E-3</v>
      </c>
      <c r="I44" s="150">
        <f>(H44*1.4)/24</f>
        <v>1.3999999999999999E-4</v>
      </c>
      <c r="J44" s="83"/>
      <c r="K44" s="83"/>
      <c r="L44" s="83"/>
      <c r="M44" s="83"/>
      <c r="N44" s="83"/>
      <c r="O44" s="83"/>
      <c r="Q44" s="83"/>
      <c r="R44" s="83"/>
      <c r="S44" s="83"/>
    </row>
    <row r="45" spans="1:20" x14ac:dyDescent="0.2">
      <c r="A45" s="58" t="s">
        <v>38</v>
      </c>
      <c r="B45" s="82">
        <f>+'Stone Processing'!B45</f>
        <v>0</v>
      </c>
      <c r="C45" s="82">
        <f>+'Stone Processing'!C45</f>
        <v>0</v>
      </c>
      <c r="D45" s="58" t="s">
        <v>97</v>
      </c>
      <c r="E45" s="82" t="str">
        <f>IF('Stone Processing'!E45=" "," ",IF('Stone Processing'!E45&gt;0,'Stone Processing'!E45,IF('Stone Processing'!E45="NTP","NTP", " ")))</f>
        <v xml:space="preserve"> </v>
      </c>
      <c r="F45" s="58" t="s">
        <v>98</v>
      </c>
      <c r="G45" s="110">
        <v>1.1999999999999999E-3</v>
      </c>
      <c r="H45" s="110">
        <v>5.4000000000000001E-4</v>
      </c>
      <c r="I45" s="150">
        <v>1E-4</v>
      </c>
      <c r="J45" s="83"/>
      <c r="K45" s="83"/>
      <c r="L45" s="83"/>
      <c r="M45" s="83"/>
      <c r="N45" s="83"/>
      <c r="O45" s="83"/>
      <c r="Q45" s="83"/>
      <c r="R45" s="83"/>
      <c r="S45" s="83"/>
    </row>
    <row r="46" spans="1:20" x14ac:dyDescent="0.2">
      <c r="A46" s="58" t="s">
        <v>99</v>
      </c>
      <c r="B46" s="82">
        <f>+'Stone Processing'!B46</f>
        <v>0</v>
      </c>
      <c r="C46" s="86"/>
      <c r="D46" s="58" t="s">
        <v>100</v>
      </c>
      <c r="E46" s="82" t="str">
        <f>IF('Stone Processing'!E46=" "," ",IF('Stone Processing'!E46&gt;0,'Stone Processing'!E46,IF('Stone Processing'!E46="NTP","NTP", " ")))</f>
        <v xml:space="preserve"> </v>
      </c>
      <c r="F46" s="58" t="s">
        <v>101</v>
      </c>
      <c r="G46" s="110">
        <f>G44*(1-0.99)</f>
        <v>5.4000000000000052E-5</v>
      </c>
      <c r="H46" s="110">
        <f>H44*(1-0.99)</f>
        <v>2.4000000000000018E-5</v>
      </c>
      <c r="I46" s="150">
        <f>I44*(1-0.99)</f>
        <v>1.4000000000000012E-6</v>
      </c>
      <c r="J46" s="83">
        <f>C44*(E44*G44+E45*G45+E46*G46)/2000</f>
        <v>0</v>
      </c>
      <c r="K46" s="83">
        <f>C44*(E44*H44+E45*H45+E46*H46)/2000</f>
        <v>0</v>
      </c>
      <c r="L46" s="83">
        <f>$C44*($E44*I44+$E45*I45+$E46*I46)/2000</f>
        <v>0</v>
      </c>
      <c r="M46" s="83">
        <f>C45*(E44*G44+E45*G45+E46*G46)</f>
        <v>0</v>
      </c>
      <c r="N46" s="83">
        <f>C45*(E44*H44+E45*H45+E46*H46)</f>
        <v>0</v>
      </c>
      <c r="O46" s="83">
        <f>$C45*($E44*I44+$E45*I45+$E46*I46)</f>
        <v>0</v>
      </c>
      <c r="P46" s="83">
        <f>C45*8760*G44/2000*(E44+E45+E46)</f>
        <v>0</v>
      </c>
      <c r="Q46" s="83">
        <f>C45*8760*H44/2000*(E44+E45+E46)</f>
        <v>0</v>
      </c>
      <c r="R46" s="83">
        <f>$C45*8760*I44/2000*(E44+E45+E46)</f>
        <v>0</v>
      </c>
      <c r="S46" s="83" t="str">
        <f>IF($B46=" "," ",IF($B46=4,K46,"0"))</f>
        <v xml:space="preserve"> </v>
      </c>
      <c r="T46" s="83" t="str">
        <f>IF($B46=" "," ",IF($B46=4,L46,"0"))</f>
        <v xml:space="preserve"> </v>
      </c>
    </row>
    <row r="47" spans="1:20" x14ac:dyDescent="0.2">
      <c r="A47" s="58"/>
      <c r="B47" s="87"/>
      <c r="C47" s="87"/>
      <c r="D47" s="58"/>
      <c r="E47" s="59"/>
      <c r="F47" s="58"/>
      <c r="G47" s="110"/>
      <c r="H47" s="110"/>
      <c r="I47" s="150"/>
      <c r="J47" s="83"/>
      <c r="K47" s="83"/>
      <c r="L47" s="83"/>
      <c r="M47" s="83"/>
      <c r="N47" s="83"/>
      <c r="O47" s="83"/>
      <c r="P47" s="83"/>
      <c r="Q47" s="83"/>
      <c r="R47" s="83"/>
      <c r="S47" s="83"/>
    </row>
    <row r="48" spans="1:20" x14ac:dyDescent="0.2">
      <c r="A48" s="58" t="s">
        <v>102</v>
      </c>
      <c r="B48" s="59"/>
      <c r="C48" s="81">
        <f>+'Stone Processing'!C48</f>
        <v>0</v>
      </c>
      <c r="D48" s="58" t="s">
        <v>33</v>
      </c>
      <c r="E48" s="82" t="str">
        <f>IF('Stone Processing'!E48=" "," ",IF('Stone Processing'!E48=1,'Stone Processing'!E48,"  "))</f>
        <v xml:space="preserve"> </v>
      </c>
      <c r="F48" s="58" t="s">
        <v>34</v>
      </c>
      <c r="G48" s="110"/>
      <c r="H48" s="110"/>
      <c r="I48" s="150"/>
      <c r="J48" s="83"/>
      <c r="K48" s="83"/>
      <c r="L48" s="83"/>
      <c r="M48" s="83"/>
      <c r="N48" s="83"/>
      <c r="O48" s="83"/>
      <c r="Q48" s="83"/>
      <c r="R48" s="83"/>
      <c r="S48" s="83"/>
    </row>
    <row r="49" spans="1:20" x14ac:dyDescent="0.2">
      <c r="A49" s="58" t="s">
        <v>35</v>
      </c>
      <c r="B49" s="82">
        <f>+'Stone Processing'!B49</f>
        <v>0</v>
      </c>
      <c r="C49" s="82">
        <f>C50*8760</f>
        <v>0</v>
      </c>
      <c r="D49" s="58" t="s">
        <v>36</v>
      </c>
      <c r="E49" s="82" t="str">
        <f>IF('Stone Processing'!E49=" "," ",IF('Stone Processing'!E49&gt;0,'Stone Processing'!E49,IF('Stone Processing'!E49="NTP","NTP", " ")))</f>
        <v xml:space="preserve"> </v>
      </c>
      <c r="F49" s="58" t="s">
        <v>37</v>
      </c>
      <c r="G49" s="110">
        <v>5.4000000000000003E-3</v>
      </c>
      <c r="H49" s="110">
        <v>2.3999999999999998E-3</v>
      </c>
      <c r="I49" s="150">
        <f>(H49*1.4)/24</f>
        <v>1.3999999999999999E-4</v>
      </c>
      <c r="J49" s="83"/>
      <c r="K49" s="83"/>
      <c r="L49" s="83"/>
      <c r="M49" s="83"/>
      <c r="N49" s="83"/>
      <c r="O49" s="83"/>
      <c r="Q49" s="83"/>
      <c r="R49" s="83"/>
      <c r="S49" s="83"/>
    </row>
    <row r="50" spans="1:20" x14ac:dyDescent="0.2">
      <c r="A50" s="58" t="s">
        <v>38</v>
      </c>
      <c r="B50" s="82">
        <f>+'Stone Processing'!B50</f>
        <v>0</v>
      </c>
      <c r="C50" s="82">
        <f>+'Stone Processing'!C50</f>
        <v>0</v>
      </c>
      <c r="D50" s="58" t="s">
        <v>97</v>
      </c>
      <c r="E50" s="82" t="str">
        <f>IF('Stone Processing'!E50=" "," ",IF('Stone Processing'!E50&gt;0,'Stone Processing'!E50,IF('Stone Processing'!E50="NTP","NTP", " ")))</f>
        <v xml:space="preserve"> </v>
      </c>
      <c r="F50" s="58" t="s">
        <v>98</v>
      </c>
      <c r="G50" s="110">
        <v>1.1999999999999999E-3</v>
      </c>
      <c r="H50" s="110">
        <v>5.4000000000000001E-4</v>
      </c>
      <c r="I50" s="150">
        <v>1E-4</v>
      </c>
      <c r="J50" s="83"/>
      <c r="K50" s="83"/>
      <c r="L50" s="83"/>
      <c r="M50" s="83"/>
      <c r="N50" s="83"/>
      <c r="O50" s="83"/>
      <c r="Q50" s="83"/>
      <c r="R50" s="83"/>
      <c r="S50" s="83"/>
    </row>
    <row r="51" spans="1:20" x14ac:dyDescent="0.2">
      <c r="A51" s="58" t="s">
        <v>99</v>
      </c>
      <c r="B51" s="82">
        <f>+'Stone Processing'!B51</f>
        <v>0</v>
      </c>
      <c r="C51" s="86"/>
      <c r="D51" s="58" t="s">
        <v>100</v>
      </c>
      <c r="E51" s="82" t="str">
        <f>IF('Stone Processing'!E51=" "," ",IF('Stone Processing'!E51&gt;0,'Stone Processing'!E51,IF('Stone Processing'!E51="NTP","NTP", " ")))</f>
        <v xml:space="preserve"> </v>
      </c>
      <c r="F51" s="58" t="s">
        <v>101</v>
      </c>
      <c r="G51" s="110">
        <f>G49*(1-0.99)</f>
        <v>5.4000000000000052E-5</v>
      </c>
      <c r="H51" s="110">
        <f>H49*(1-0.99)</f>
        <v>2.4000000000000018E-5</v>
      </c>
      <c r="I51" s="150">
        <f>I49*(1-0.99)</f>
        <v>1.4000000000000012E-6</v>
      </c>
      <c r="J51" s="83">
        <f>C49*(E49*G49+E50*G50+E51*G51)/2000</f>
        <v>0</v>
      </c>
      <c r="K51" s="83">
        <f>C49*(E49*H49+E50*H50+E51*H51)/2000</f>
        <v>0</v>
      </c>
      <c r="L51" s="83">
        <f>$C49*($E49*I49+$E50*I50+$E51*I51)/2000</f>
        <v>0</v>
      </c>
      <c r="M51" s="83">
        <f>C50*(E49*G49+E50*G50+E51*G51)</f>
        <v>0</v>
      </c>
      <c r="N51" s="83">
        <f>C50*(E49*H49+E50*H50+E51*H51)</f>
        <v>0</v>
      </c>
      <c r="O51" s="83">
        <f>$C50*($E49*I49+$E50*I50+$E51*I51)</f>
        <v>0</v>
      </c>
      <c r="P51" s="83">
        <f>C50*8760*G49/2000*(E49+E50+E51)</f>
        <v>0</v>
      </c>
      <c r="Q51" s="83">
        <f>C50*8760*H49/2000*(E49+E50+E51)</f>
        <v>0</v>
      </c>
      <c r="R51" s="83">
        <f>$C50*8760*I49/2000*(E49+E50+E51)</f>
        <v>0</v>
      </c>
      <c r="S51" s="83" t="str">
        <f>IF($B51=" "," ",IF($B51=4,K51,"0"))</f>
        <v xml:space="preserve"> </v>
      </c>
      <c r="T51" s="83" t="str">
        <f>IF($B51=" "," ",IF($B51=4,L51,"0"))</f>
        <v xml:space="preserve"> </v>
      </c>
    </row>
    <row r="52" spans="1:20" x14ac:dyDescent="0.2">
      <c r="B52" s="59"/>
      <c r="C52" s="59"/>
      <c r="E52" s="59"/>
      <c r="G52" s="110"/>
      <c r="H52" s="110"/>
      <c r="I52" s="150"/>
      <c r="J52" s="83"/>
      <c r="K52" s="83"/>
      <c r="L52" s="83"/>
      <c r="M52" s="83"/>
      <c r="N52" s="83"/>
      <c r="O52" s="83"/>
      <c r="Q52" s="83"/>
      <c r="R52" s="83"/>
      <c r="S52" s="83"/>
    </row>
    <row r="53" spans="1:20" x14ac:dyDescent="0.2">
      <c r="A53" s="58" t="s">
        <v>102</v>
      </c>
      <c r="B53" s="59"/>
      <c r="C53" s="81">
        <f>+'Stone Processing'!C53</f>
        <v>0</v>
      </c>
      <c r="D53" s="58" t="s">
        <v>33</v>
      </c>
      <c r="E53" s="82" t="str">
        <f>IF('Stone Processing'!E53=" "," ",IF('Stone Processing'!E53=1,'Stone Processing'!E53,"  "))</f>
        <v xml:space="preserve"> </v>
      </c>
      <c r="F53" s="58" t="s">
        <v>34</v>
      </c>
      <c r="G53" s="110"/>
      <c r="H53" s="110"/>
      <c r="I53" s="150"/>
      <c r="J53" s="83"/>
      <c r="K53" s="83"/>
      <c r="L53" s="83"/>
      <c r="M53" s="83"/>
      <c r="N53" s="83"/>
      <c r="O53" s="83"/>
      <c r="Q53" s="83"/>
      <c r="R53" s="83"/>
      <c r="S53" s="83"/>
    </row>
    <row r="54" spans="1:20" x14ac:dyDescent="0.2">
      <c r="A54" s="58" t="s">
        <v>35</v>
      </c>
      <c r="B54" s="82">
        <f>+'Stone Processing'!B54</f>
        <v>0</v>
      </c>
      <c r="C54" s="82">
        <f>C55*8760</f>
        <v>0</v>
      </c>
      <c r="D54" s="58" t="s">
        <v>36</v>
      </c>
      <c r="E54" s="82" t="str">
        <f>IF('Stone Processing'!E54=" "," ",IF('Stone Processing'!E54&gt;0,'Stone Processing'!E54,IF('Stone Processing'!E54="NTP","NTP", " ")))</f>
        <v xml:space="preserve"> </v>
      </c>
      <c r="F54" s="58" t="s">
        <v>37</v>
      </c>
      <c r="G54" s="110">
        <v>5.4000000000000003E-3</v>
      </c>
      <c r="H54" s="110">
        <v>2.3999999999999998E-3</v>
      </c>
      <c r="I54" s="150">
        <f>(H54*1.4)/24</f>
        <v>1.3999999999999999E-4</v>
      </c>
      <c r="J54" s="83"/>
      <c r="K54" s="83"/>
      <c r="L54" s="83"/>
      <c r="M54" s="83"/>
      <c r="N54" s="83"/>
      <c r="O54" s="83"/>
      <c r="Q54" s="83"/>
      <c r="R54" s="83"/>
      <c r="S54" s="83"/>
    </row>
    <row r="55" spans="1:20" x14ac:dyDescent="0.2">
      <c r="A55" s="58" t="s">
        <v>38</v>
      </c>
      <c r="B55" s="82">
        <f>+'Stone Processing'!B55</f>
        <v>0</v>
      </c>
      <c r="C55" s="82">
        <f>+'Stone Processing'!C55</f>
        <v>0</v>
      </c>
      <c r="D55" s="58" t="s">
        <v>97</v>
      </c>
      <c r="E55" s="82" t="str">
        <f>IF('Stone Processing'!E55=" "," ",IF('Stone Processing'!E55&gt;0,'Stone Processing'!E55,IF('Stone Processing'!E55="NTP","NTP", " ")))</f>
        <v xml:space="preserve"> </v>
      </c>
      <c r="F55" s="58" t="s">
        <v>98</v>
      </c>
      <c r="G55" s="110">
        <v>1.1999999999999999E-3</v>
      </c>
      <c r="H55" s="110">
        <v>5.4000000000000001E-4</v>
      </c>
      <c r="I55" s="150">
        <v>1E-4</v>
      </c>
      <c r="J55" s="83"/>
      <c r="K55" s="83"/>
      <c r="L55" s="83"/>
      <c r="M55" s="83"/>
      <c r="N55" s="83"/>
      <c r="O55" s="83"/>
      <c r="Q55" s="83"/>
      <c r="R55" s="83"/>
      <c r="S55" s="83"/>
    </row>
    <row r="56" spans="1:20" x14ac:dyDescent="0.2">
      <c r="A56" s="58" t="s">
        <v>99</v>
      </c>
      <c r="B56" s="82">
        <f>+'Stone Processing'!B56</f>
        <v>0</v>
      </c>
      <c r="C56" s="86"/>
      <c r="D56" s="58" t="s">
        <v>100</v>
      </c>
      <c r="E56" s="82" t="str">
        <f>IF('Stone Processing'!E56=" "," ",IF('Stone Processing'!E56&gt;0,'Stone Processing'!E56,IF('Stone Processing'!E56="NTP","NTP", " ")))</f>
        <v xml:space="preserve"> </v>
      </c>
      <c r="F56" s="58" t="s">
        <v>101</v>
      </c>
      <c r="G56" s="110">
        <f>G54*(1-0.99)</f>
        <v>5.4000000000000052E-5</v>
      </c>
      <c r="H56" s="110">
        <f>H54*(1-0.99)</f>
        <v>2.4000000000000018E-5</v>
      </c>
      <c r="I56" s="150">
        <f>I54*(1-0.99)</f>
        <v>1.4000000000000012E-6</v>
      </c>
      <c r="J56" s="83">
        <f>C54*(E54*G54+E55*G55+E56*G56)/2000</f>
        <v>0</v>
      </c>
      <c r="K56" s="83">
        <f>C54*(E54*H54+E55*H55+E56*H56)/2000</f>
        <v>0</v>
      </c>
      <c r="L56" s="83">
        <f>$C54*($E54*I54+$E55*I55+$E56*I56)/2000</f>
        <v>0</v>
      </c>
      <c r="M56" s="83">
        <f>C55*(E54*G54+E55*G55+E56*G56)</f>
        <v>0</v>
      </c>
      <c r="N56" s="83">
        <f>C55*(E54*H54+E55*H55+E56*H56)</f>
        <v>0</v>
      </c>
      <c r="O56" s="83">
        <f>$C55*($E54*I54+$E55*I55+$E56*I56)</f>
        <v>0</v>
      </c>
      <c r="P56" s="83">
        <f>C55*8760*G54/2000*(E54+E55+E56)</f>
        <v>0</v>
      </c>
      <c r="Q56" s="83">
        <f>C55*8760*H54/2000*(E54+E55+E56)</f>
        <v>0</v>
      </c>
      <c r="R56" s="83">
        <f>$C55*8760*I54/2000*(E54+E55+E56)</f>
        <v>0</v>
      </c>
      <c r="S56" s="83" t="str">
        <f>IF($B56=" "," ",IF($B56=4,K56,"0"))</f>
        <v xml:space="preserve"> </v>
      </c>
      <c r="T56" s="83" t="str">
        <f>IF($B56=" "," ",IF($B56=4,L56,"0"))</f>
        <v xml:space="preserve"> </v>
      </c>
    </row>
    <row r="57" spans="1:20" x14ac:dyDescent="0.2">
      <c r="B57" s="59"/>
      <c r="C57" s="59"/>
      <c r="E57" s="59"/>
      <c r="G57" s="110"/>
      <c r="H57" s="110"/>
      <c r="I57" s="110"/>
      <c r="J57" s="83"/>
      <c r="K57" s="83"/>
      <c r="L57" s="83"/>
      <c r="M57" s="83"/>
      <c r="N57" s="83"/>
      <c r="O57" s="83"/>
      <c r="Q57" s="83"/>
      <c r="R57" s="83"/>
      <c r="S57" s="226" t="s">
        <v>61</v>
      </c>
      <c r="T57" s="226"/>
    </row>
    <row r="58" spans="1:20" x14ac:dyDescent="0.2">
      <c r="G58" s="57"/>
      <c r="H58" s="57"/>
      <c r="I58" s="57"/>
      <c r="J58" s="208" t="s">
        <v>96</v>
      </c>
      <c r="K58" s="208"/>
      <c r="L58" s="208"/>
      <c r="M58" s="208" t="s">
        <v>96</v>
      </c>
      <c r="N58" s="208"/>
      <c r="O58" s="208"/>
      <c r="P58" s="219" t="s">
        <v>58</v>
      </c>
      <c r="Q58" s="219"/>
      <c r="R58" s="219"/>
      <c r="S58" s="219" t="s">
        <v>79</v>
      </c>
      <c r="T58" s="219"/>
    </row>
    <row r="59" spans="1:20" x14ac:dyDescent="0.2">
      <c r="G59" s="217" t="s">
        <v>16</v>
      </c>
      <c r="H59" s="217"/>
      <c r="I59" s="217"/>
      <c r="J59" s="208" t="s">
        <v>55</v>
      </c>
      <c r="K59" s="208"/>
      <c r="L59" s="208"/>
      <c r="M59" s="208" t="s">
        <v>56</v>
      </c>
      <c r="N59" s="208"/>
      <c r="O59" s="208"/>
      <c r="P59" s="218" t="s">
        <v>57</v>
      </c>
      <c r="Q59" s="218"/>
      <c r="R59" s="218"/>
      <c r="S59" s="218" t="s">
        <v>60</v>
      </c>
      <c r="T59" s="218"/>
    </row>
    <row r="60" spans="1:20" x14ac:dyDescent="0.2">
      <c r="G60" s="80" t="s">
        <v>17</v>
      </c>
      <c r="H60" s="80" t="s">
        <v>18</v>
      </c>
      <c r="I60" s="80" t="s">
        <v>51</v>
      </c>
      <c r="J60" s="80" t="s">
        <v>17</v>
      </c>
      <c r="K60" s="80" t="s">
        <v>19</v>
      </c>
      <c r="L60" s="80" t="s">
        <v>51</v>
      </c>
      <c r="M60" s="80" t="s">
        <v>17</v>
      </c>
      <c r="N60" s="80" t="s">
        <v>19</v>
      </c>
      <c r="O60" s="80" t="s">
        <v>51</v>
      </c>
      <c r="P60" s="80" t="s">
        <v>17</v>
      </c>
      <c r="Q60" s="80" t="s">
        <v>19</v>
      </c>
      <c r="R60" s="80" t="s">
        <v>51</v>
      </c>
      <c r="S60" s="80" t="s">
        <v>19</v>
      </c>
      <c r="T60" s="80" t="s">
        <v>51</v>
      </c>
    </row>
    <row r="61" spans="1:20" x14ac:dyDescent="0.2">
      <c r="A61" s="58" t="s">
        <v>20</v>
      </c>
      <c r="D61" s="58" t="s">
        <v>21</v>
      </c>
      <c r="E61" s="58" t="s">
        <v>22</v>
      </c>
      <c r="G61" s="80" t="s">
        <v>23</v>
      </c>
      <c r="H61" s="80" t="s">
        <v>23</v>
      </c>
      <c r="I61" s="80" t="s">
        <v>23</v>
      </c>
      <c r="J61" s="80" t="s">
        <v>24</v>
      </c>
      <c r="K61" s="80" t="s">
        <v>24</v>
      </c>
      <c r="L61" s="80" t="s">
        <v>24</v>
      </c>
      <c r="M61" s="80" t="s">
        <v>25</v>
      </c>
      <c r="N61" s="80" t="s">
        <v>25</v>
      </c>
      <c r="O61" s="80" t="s">
        <v>24</v>
      </c>
      <c r="P61" s="80" t="s">
        <v>24</v>
      </c>
      <c r="Q61" s="80" t="s">
        <v>24</v>
      </c>
      <c r="R61" s="80" t="s">
        <v>24</v>
      </c>
      <c r="S61" s="80" t="s">
        <v>24</v>
      </c>
      <c r="T61" s="80" t="s">
        <v>24</v>
      </c>
    </row>
    <row r="62" spans="1:20" x14ac:dyDescent="0.2">
      <c r="A62" s="58" t="s">
        <v>26</v>
      </c>
      <c r="B62" s="58" t="s">
        <v>26</v>
      </c>
      <c r="D62" s="58" t="s">
        <v>27</v>
      </c>
      <c r="E62" s="58" t="s">
        <v>28</v>
      </c>
      <c r="G62" s="80" t="s">
        <v>29</v>
      </c>
      <c r="H62" s="80" t="s">
        <v>30</v>
      </c>
      <c r="I62" s="80" t="s">
        <v>30</v>
      </c>
      <c r="J62" s="80" t="s">
        <v>29</v>
      </c>
      <c r="K62" s="80" t="s">
        <v>29</v>
      </c>
      <c r="L62" s="80" t="s">
        <v>31</v>
      </c>
      <c r="M62" s="80" t="s">
        <v>31</v>
      </c>
      <c r="N62" s="80" t="s">
        <v>31</v>
      </c>
      <c r="O62" s="80" t="s">
        <v>31</v>
      </c>
      <c r="P62" s="80" t="s">
        <v>31</v>
      </c>
      <c r="Q62" s="80" t="s">
        <v>31</v>
      </c>
      <c r="R62" s="80" t="s">
        <v>31</v>
      </c>
      <c r="S62" s="80" t="s">
        <v>31</v>
      </c>
      <c r="T62" s="80" t="s">
        <v>31</v>
      </c>
    </row>
    <row r="63" spans="1:20" x14ac:dyDescent="0.2">
      <c r="A63" s="58" t="s">
        <v>103</v>
      </c>
      <c r="B63" s="59"/>
      <c r="C63" s="81">
        <f>+'Stone Processing'!C63</f>
        <v>0</v>
      </c>
      <c r="D63" s="58" t="s">
        <v>33</v>
      </c>
      <c r="E63" s="82" t="str">
        <f>IF('Stone Processing'!E63=" "," ",IF('Stone Processing'!E63=1,'Stone Processing'!E63,"  "))</f>
        <v xml:space="preserve"> </v>
      </c>
      <c r="F63" s="58" t="s">
        <v>34</v>
      </c>
      <c r="G63" s="110"/>
      <c r="H63" s="110"/>
      <c r="I63" s="110"/>
      <c r="J63" s="83"/>
      <c r="K63" s="83"/>
      <c r="L63" s="83"/>
      <c r="M63" s="83"/>
      <c r="N63" s="83"/>
      <c r="O63" s="83"/>
      <c r="Q63" s="83"/>
      <c r="R63" s="83"/>
      <c r="S63" s="83"/>
    </row>
    <row r="64" spans="1:20" x14ac:dyDescent="0.2">
      <c r="A64" s="58" t="s">
        <v>35</v>
      </c>
      <c r="B64" s="82">
        <f>+'Stone Processing'!B64</f>
        <v>0</v>
      </c>
      <c r="C64" s="82">
        <f>C65*8760</f>
        <v>0</v>
      </c>
      <c r="D64" s="58" t="s">
        <v>36</v>
      </c>
      <c r="E64" s="82" t="str">
        <f>IF('Stone Processing'!E64=" "," ",IF('Stone Processing'!E64&gt;0,'Stone Processing'!E64,IF('Stone Processing'!E64="NTP","NTP", " ")))</f>
        <v xml:space="preserve"> </v>
      </c>
      <c r="F64" s="58" t="s">
        <v>37</v>
      </c>
      <c r="G64" s="110">
        <v>5.4000000000000003E-3</v>
      </c>
      <c r="H64" s="110">
        <v>2.3999999999999998E-3</v>
      </c>
      <c r="I64" s="151">
        <f>(H64*15)/51</f>
        <v>7.0588235294117641E-4</v>
      </c>
      <c r="J64" s="83"/>
      <c r="K64" s="83"/>
      <c r="L64" s="83"/>
      <c r="M64" s="83"/>
      <c r="N64" s="83"/>
      <c r="O64" s="83"/>
      <c r="Q64" s="83"/>
      <c r="R64" s="83"/>
      <c r="S64" s="83"/>
    </row>
    <row r="65" spans="1:20" x14ac:dyDescent="0.2">
      <c r="A65" s="58" t="s">
        <v>38</v>
      </c>
      <c r="B65" s="82">
        <f>+'Stone Processing'!B65</f>
        <v>0</v>
      </c>
      <c r="C65" s="82">
        <f>+'Stone Processing'!C65</f>
        <v>0</v>
      </c>
      <c r="D65" s="58" t="s">
        <v>97</v>
      </c>
      <c r="E65" s="82" t="str">
        <f>IF('Stone Processing'!E65=" "," ",IF('Stone Processing'!E65&gt;0,'Stone Processing'!E65,IF('Stone Processing'!E65="NTP","NTP", " ")))</f>
        <v xml:space="preserve"> </v>
      </c>
      <c r="F65" s="58" t="s">
        <v>98</v>
      </c>
      <c r="G65" s="110">
        <v>1.1999999999999999E-3</v>
      </c>
      <c r="H65" s="110">
        <v>5.4000000000000001E-4</v>
      </c>
      <c r="I65" s="151">
        <v>1E-4</v>
      </c>
      <c r="J65" s="83"/>
      <c r="K65" s="83"/>
      <c r="L65" s="83"/>
      <c r="M65" s="83"/>
      <c r="N65" s="83"/>
      <c r="O65" s="83"/>
      <c r="Q65" s="83"/>
      <c r="R65" s="83"/>
      <c r="S65" s="83"/>
    </row>
    <row r="66" spans="1:20" x14ac:dyDescent="0.2">
      <c r="A66" s="58" t="s">
        <v>99</v>
      </c>
      <c r="B66" s="82">
        <f>+'Stone Processing'!B66</f>
        <v>0</v>
      </c>
      <c r="C66" s="86"/>
      <c r="D66" s="58" t="s">
        <v>100</v>
      </c>
      <c r="E66" s="82" t="str">
        <f>IF('Stone Processing'!E66=" "," ",IF('Stone Processing'!E66&gt;0,'Stone Processing'!E66,IF('Stone Processing'!E66="NTP","NTP", " ")))</f>
        <v xml:space="preserve"> </v>
      </c>
      <c r="F66" s="58" t="s">
        <v>101</v>
      </c>
      <c r="G66" s="110">
        <f>G64*(1-0.99)</f>
        <v>5.4000000000000052E-5</v>
      </c>
      <c r="H66" s="110">
        <f>H64*(1-0.99)</f>
        <v>2.4000000000000018E-5</v>
      </c>
      <c r="I66" s="151">
        <f>I64*(1-0.99)</f>
        <v>7.05882352941177E-6</v>
      </c>
      <c r="J66" s="83">
        <f>C64*(E64*G64+E65*G65+E66*G66)/2000</f>
        <v>0</v>
      </c>
      <c r="K66" s="83">
        <f>C64*(E64*H64+E65*H65+E66*H66)/2000</f>
        <v>0</v>
      </c>
      <c r="L66" s="83">
        <f>$C64*($E64*I64+$E65*I65+$E66*I66)/2000</f>
        <v>0</v>
      </c>
      <c r="M66" s="83">
        <f>C65*(E64*G64+E65*G65+E66*G66)</f>
        <v>0</v>
      </c>
      <c r="N66" s="83">
        <f>C65*(E64*H64+E65*H65+E66*H66)</f>
        <v>0</v>
      </c>
      <c r="O66" s="83">
        <f>$C65*($E64*I64+$E65*I65+$E66*I66)</f>
        <v>0</v>
      </c>
      <c r="P66" s="83">
        <f>C65*8760*G64/2000*(E64+E65+E66)</f>
        <v>0</v>
      </c>
      <c r="Q66" s="83">
        <f>C65*8760*H64/2000*(E64+E65+E66)</f>
        <v>0</v>
      </c>
      <c r="R66" s="83">
        <f>$C65*8760*I64/2000*(E64+E65+E66)</f>
        <v>0</v>
      </c>
      <c r="S66" s="83" t="str">
        <f>IF($B66=" "," ",IF($B66=4,K66,"0"))</f>
        <v xml:space="preserve"> </v>
      </c>
      <c r="T66" s="83" t="str">
        <f>IF($B66=" "," ",IF($B66=4,L66,"0"))</f>
        <v xml:space="preserve"> </v>
      </c>
    </row>
    <row r="67" spans="1:20" x14ac:dyDescent="0.2">
      <c r="B67" s="59"/>
      <c r="C67" s="59"/>
      <c r="E67" s="59"/>
      <c r="G67" s="110"/>
      <c r="H67" s="110"/>
      <c r="I67" s="152"/>
      <c r="J67" s="83"/>
      <c r="K67" s="83"/>
      <c r="L67" s="83"/>
      <c r="M67" s="83"/>
      <c r="N67" s="83"/>
      <c r="O67" s="83"/>
      <c r="Q67" s="83"/>
      <c r="R67" s="83"/>
      <c r="S67" s="83"/>
    </row>
    <row r="68" spans="1:20" x14ac:dyDescent="0.2">
      <c r="A68" s="58" t="s">
        <v>103</v>
      </c>
      <c r="B68" s="59"/>
      <c r="C68" s="81">
        <f>+'Stone Processing'!C68</f>
        <v>0</v>
      </c>
      <c r="D68" s="58" t="s">
        <v>33</v>
      </c>
      <c r="E68" s="82" t="str">
        <f>IF('Stone Processing'!E68=" "," ",IF('Stone Processing'!E68=1,'Stone Processing'!E68,"  "))</f>
        <v xml:space="preserve"> </v>
      </c>
      <c r="F68" s="58" t="s">
        <v>34</v>
      </c>
      <c r="G68" s="110"/>
      <c r="H68" s="110"/>
      <c r="I68" s="152"/>
      <c r="J68" s="83"/>
      <c r="K68" s="83"/>
      <c r="L68" s="83"/>
      <c r="M68" s="83"/>
      <c r="N68" s="83"/>
      <c r="O68" s="83"/>
      <c r="Q68" s="83"/>
      <c r="R68" s="83"/>
      <c r="S68" s="83"/>
    </row>
    <row r="69" spans="1:20" x14ac:dyDescent="0.2">
      <c r="A69" s="58" t="s">
        <v>35</v>
      </c>
      <c r="B69" s="82">
        <f>+'Stone Processing'!B69</f>
        <v>0</v>
      </c>
      <c r="C69" s="82">
        <f>C70*8760</f>
        <v>0</v>
      </c>
      <c r="D69" s="58" t="s">
        <v>36</v>
      </c>
      <c r="E69" s="82" t="str">
        <f>IF('Stone Processing'!E69=" "," ",IF('Stone Processing'!E69&gt;0,'Stone Processing'!E69,IF('Stone Processing'!E69="NTP","NTP", " ")))</f>
        <v xml:space="preserve"> </v>
      </c>
      <c r="F69" s="58" t="s">
        <v>37</v>
      </c>
      <c r="G69" s="110">
        <v>5.4000000000000003E-3</v>
      </c>
      <c r="H69" s="110">
        <v>2.3999999999999998E-3</v>
      </c>
      <c r="I69" s="151">
        <f>(H69*15)/51</f>
        <v>7.0588235294117641E-4</v>
      </c>
      <c r="J69" s="83"/>
      <c r="K69" s="83"/>
      <c r="L69" s="83"/>
      <c r="M69" s="83"/>
      <c r="N69" s="83"/>
      <c r="O69" s="83"/>
      <c r="Q69" s="83"/>
      <c r="R69" s="83"/>
      <c r="S69" s="83"/>
    </row>
    <row r="70" spans="1:20" x14ac:dyDescent="0.2">
      <c r="A70" s="58" t="s">
        <v>38</v>
      </c>
      <c r="B70" s="82">
        <f>+'Stone Processing'!B70</f>
        <v>0</v>
      </c>
      <c r="C70" s="82">
        <f>+'Stone Processing'!C70</f>
        <v>0</v>
      </c>
      <c r="D70" s="58" t="s">
        <v>97</v>
      </c>
      <c r="E70" s="82" t="str">
        <f>IF('Stone Processing'!E70=" "," ",IF('Stone Processing'!E70&gt;0,'Stone Processing'!E70,IF('Stone Processing'!E70="NTP","NTP", " ")))</f>
        <v xml:space="preserve"> </v>
      </c>
      <c r="F70" s="58" t="s">
        <v>98</v>
      </c>
      <c r="G70" s="110">
        <v>1.1999999999999999E-3</v>
      </c>
      <c r="H70" s="110">
        <v>5.4000000000000001E-4</v>
      </c>
      <c r="I70" s="151">
        <v>1E-4</v>
      </c>
      <c r="J70" s="83"/>
      <c r="K70" s="83"/>
      <c r="L70" s="83"/>
      <c r="M70" s="83"/>
      <c r="N70" s="83"/>
      <c r="O70" s="83"/>
      <c r="Q70" s="83"/>
      <c r="R70" s="83"/>
      <c r="S70" s="83"/>
    </row>
    <row r="71" spans="1:20" x14ac:dyDescent="0.2">
      <c r="A71" s="58" t="s">
        <v>99</v>
      </c>
      <c r="B71" s="82">
        <f>+'Stone Processing'!B71</f>
        <v>0</v>
      </c>
      <c r="C71" s="86"/>
      <c r="D71" s="58" t="s">
        <v>100</v>
      </c>
      <c r="E71" s="82" t="str">
        <f>IF('Stone Processing'!E71=" "," ",IF('Stone Processing'!E71&gt;0,'Stone Processing'!E71,IF('Stone Processing'!E71="NTP","NTP", " ")))</f>
        <v xml:space="preserve"> </v>
      </c>
      <c r="F71" s="58" t="s">
        <v>101</v>
      </c>
      <c r="G71" s="110">
        <f>G69*(1-0.99)</f>
        <v>5.4000000000000052E-5</v>
      </c>
      <c r="H71" s="110">
        <f>H69*(1-0.99)</f>
        <v>2.4000000000000018E-5</v>
      </c>
      <c r="I71" s="151">
        <f>I69*(1-0.99)</f>
        <v>7.05882352941177E-6</v>
      </c>
      <c r="J71" s="83">
        <f>C69*(E69*G69+E70*G70+E71*G71)/2000</f>
        <v>0</v>
      </c>
      <c r="K71" s="83">
        <f>C69*(E69*H69+E70*H70+E71*H71)/2000</f>
        <v>0</v>
      </c>
      <c r="L71" s="83">
        <f>$C69*($E69*I69+$E70*I70+$E71*I71)/2000</f>
        <v>0</v>
      </c>
      <c r="M71" s="83">
        <f>C70*(E69*G69+E70*G70+E71*G71)</f>
        <v>0</v>
      </c>
      <c r="N71" s="83">
        <f>C70*(E69*H69+E70*H70+E71*H71)</f>
        <v>0</v>
      </c>
      <c r="O71" s="83">
        <f>$C70*($E69*I69+$E70*I70+$E71*I71)</f>
        <v>0</v>
      </c>
      <c r="P71" s="83">
        <f>C70*8760*G69/2000*(E69+E70+E71)</f>
        <v>0</v>
      </c>
      <c r="Q71" s="83">
        <f>C70*8760*H69/2000*(E69+E70+E71)</f>
        <v>0</v>
      </c>
      <c r="R71" s="83">
        <f>$C70*8760*I69/2000*(E69+E70+E71)</f>
        <v>0</v>
      </c>
      <c r="S71" s="83" t="str">
        <f>IF($B71=" "," ",IF($B71=4,K71,"0"))</f>
        <v xml:space="preserve"> </v>
      </c>
      <c r="T71" s="83" t="str">
        <f>IF($B71=" "," ",IF($B71=4,L71,"0"))</f>
        <v xml:space="preserve"> </v>
      </c>
    </row>
    <row r="72" spans="1:20" x14ac:dyDescent="0.2">
      <c r="B72" s="59"/>
      <c r="C72" s="59"/>
      <c r="E72" s="59"/>
      <c r="G72" s="110"/>
      <c r="H72" s="110"/>
      <c r="I72" s="152"/>
      <c r="J72" s="83"/>
      <c r="K72" s="83"/>
      <c r="L72" s="83"/>
      <c r="M72" s="83"/>
      <c r="N72" s="83"/>
      <c r="O72" s="83"/>
      <c r="Q72" s="83"/>
      <c r="R72" s="83"/>
      <c r="S72" s="83"/>
    </row>
    <row r="73" spans="1:20" x14ac:dyDescent="0.2">
      <c r="A73" s="58" t="s">
        <v>103</v>
      </c>
      <c r="B73" s="59"/>
      <c r="C73" s="81">
        <f>+'Stone Processing'!C73</f>
        <v>0</v>
      </c>
      <c r="D73" s="58" t="s">
        <v>33</v>
      </c>
      <c r="E73" s="82" t="str">
        <f>IF('Stone Processing'!E73=" "," ",IF('Stone Processing'!E73=1,'Stone Processing'!E73,"  "))</f>
        <v xml:space="preserve"> </v>
      </c>
      <c r="F73" s="58" t="s">
        <v>34</v>
      </c>
      <c r="G73" s="110"/>
      <c r="H73" s="110"/>
      <c r="I73" s="152"/>
      <c r="J73" s="83"/>
      <c r="K73" s="83"/>
      <c r="L73" s="83"/>
      <c r="M73" s="83"/>
      <c r="N73" s="83"/>
      <c r="O73" s="83"/>
      <c r="Q73" s="83"/>
      <c r="R73" s="83"/>
      <c r="S73" s="83"/>
    </row>
    <row r="74" spans="1:20" x14ac:dyDescent="0.2">
      <c r="A74" s="58" t="s">
        <v>35</v>
      </c>
      <c r="B74" s="82">
        <f>+'Stone Processing'!B74</f>
        <v>0</v>
      </c>
      <c r="C74" s="82">
        <f>C75*8760</f>
        <v>0</v>
      </c>
      <c r="D74" s="58" t="s">
        <v>36</v>
      </c>
      <c r="E74" s="82" t="str">
        <f>IF('Stone Processing'!E74=" "," ",IF('Stone Processing'!E74&gt;0,'Stone Processing'!E74,IF('Stone Processing'!E74="NTP","NTP", " ")))</f>
        <v xml:space="preserve"> </v>
      </c>
      <c r="F74" s="58" t="s">
        <v>37</v>
      </c>
      <c r="G74" s="110">
        <v>5.4000000000000003E-3</v>
      </c>
      <c r="H74" s="110">
        <v>2.3999999999999998E-3</v>
      </c>
      <c r="I74" s="151">
        <f>(H74*15)/51</f>
        <v>7.0588235294117641E-4</v>
      </c>
      <c r="J74" s="83"/>
      <c r="K74" s="83"/>
      <c r="L74" s="83"/>
      <c r="M74" s="83"/>
      <c r="N74" s="83"/>
      <c r="O74" s="83"/>
      <c r="Q74" s="83"/>
      <c r="R74" s="83"/>
      <c r="S74" s="83"/>
    </row>
    <row r="75" spans="1:20" x14ac:dyDescent="0.2">
      <c r="A75" s="58" t="s">
        <v>38</v>
      </c>
      <c r="B75" s="82">
        <f>+'Stone Processing'!B75</f>
        <v>0</v>
      </c>
      <c r="C75" s="82">
        <f>+'Stone Processing'!C75</f>
        <v>0</v>
      </c>
      <c r="D75" s="58" t="s">
        <v>97</v>
      </c>
      <c r="E75" s="82" t="str">
        <f>IF('Stone Processing'!E75=" "," ",IF('Stone Processing'!E75&gt;0,'Stone Processing'!E75,IF('Stone Processing'!E75="NTP","NTP", " ")))</f>
        <v xml:space="preserve"> </v>
      </c>
      <c r="F75" s="58" t="s">
        <v>98</v>
      </c>
      <c r="G75" s="110">
        <v>1.1999999999999999E-3</v>
      </c>
      <c r="H75" s="110">
        <v>5.4000000000000001E-4</v>
      </c>
      <c r="I75" s="151">
        <v>1E-4</v>
      </c>
      <c r="J75" s="83"/>
      <c r="K75" s="83"/>
      <c r="L75" s="83"/>
      <c r="M75" s="83"/>
      <c r="N75" s="83"/>
      <c r="O75" s="83"/>
      <c r="Q75" s="83"/>
      <c r="R75" s="83"/>
      <c r="S75" s="83"/>
    </row>
    <row r="76" spans="1:20" x14ac:dyDescent="0.2">
      <c r="A76" s="58" t="s">
        <v>99</v>
      </c>
      <c r="B76" s="82">
        <f>+'Stone Processing'!B76</f>
        <v>0</v>
      </c>
      <c r="C76" s="86"/>
      <c r="D76" s="58" t="s">
        <v>100</v>
      </c>
      <c r="E76" s="82" t="str">
        <f>IF('Stone Processing'!E76=" "," ",IF('Stone Processing'!E76&gt;0,'Stone Processing'!E76,IF('Stone Processing'!E76="NTP","NTP", " ")))</f>
        <v xml:space="preserve"> </v>
      </c>
      <c r="F76" s="58" t="s">
        <v>101</v>
      </c>
      <c r="G76" s="110">
        <f>G74*(1-0.99)</f>
        <v>5.4000000000000052E-5</v>
      </c>
      <c r="H76" s="110">
        <f>H74*(1-0.99)</f>
        <v>2.4000000000000018E-5</v>
      </c>
      <c r="I76" s="151">
        <f>I74*(1-0.99)</f>
        <v>7.05882352941177E-6</v>
      </c>
      <c r="J76" s="83">
        <f>C74*(E74*G74+E75*G75+E76*G76)/2000</f>
        <v>0</v>
      </c>
      <c r="K76" s="83">
        <f>C74*(E74*H74+E75*H75+E76*H76)/2000</f>
        <v>0</v>
      </c>
      <c r="L76" s="83">
        <f>$C74*($E74*I74+$E75*I75+$E76*I76)/2000</f>
        <v>0</v>
      </c>
      <c r="M76" s="83">
        <f>C75*(E74*G74+E75*G75+E76*G76)</f>
        <v>0</v>
      </c>
      <c r="N76" s="83">
        <f>C75*(E74*H74+E75*H75+E76*H76)</f>
        <v>0</v>
      </c>
      <c r="O76" s="83">
        <f>$C75*($E74*I74+$E75*I75+$E76*I76)</f>
        <v>0</v>
      </c>
      <c r="P76" s="83">
        <f>C75*8760*G74/2000*(E74+E75+E76)</f>
        <v>0</v>
      </c>
      <c r="Q76" s="83">
        <f>C75*8760*H74/2000*(E74+E75+E76)</f>
        <v>0</v>
      </c>
      <c r="R76" s="83">
        <f>$C75*8760*I74/2000*(E74+E75+E76)</f>
        <v>0</v>
      </c>
      <c r="S76" s="83" t="str">
        <f>IF($B76=" "," ",IF($B76=4,K76,"0"))</f>
        <v xml:space="preserve"> </v>
      </c>
      <c r="T76" s="83" t="str">
        <f>IF($B76=" "," ",IF($B76=4,L76,"0"))</f>
        <v xml:space="preserve"> </v>
      </c>
    </row>
    <row r="77" spans="1:20" x14ac:dyDescent="0.2">
      <c r="B77" s="59"/>
      <c r="C77" s="59"/>
      <c r="E77" s="59"/>
      <c r="G77" s="110"/>
      <c r="H77" s="110"/>
      <c r="I77" s="152"/>
      <c r="J77" s="83"/>
      <c r="K77" s="83"/>
      <c r="L77" s="83"/>
      <c r="M77" s="83"/>
      <c r="N77" s="83"/>
      <c r="O77" s="83"/>
      <c r="Q77" s="83"/>
      <c r="R77" s="83"/>
      <c r="S77" s="83"/>
    </row>
    <row r="78" spans="1:20" x14ac:dyDescent="0.2">
      <c r="A78" s="58" t="s">
        <v>103</v>
      </c>
      <c r="B78" s="59"/>
      <c r="C78" s="81">
        <f>+'Stone Processing'!C78</f>
        <v>0</v>
      </c>
      <c r="D78" s="58" t="s">
        <v>33</v>
      </c>
      <c r="E78" s="82" t="str">
        <f>IF('Stone Processing'!E78=" "," ",IF('Stone Processing'!E78=1,'Stone Processing'!E78,"  "))</f>
        <v xml:space="preserve"> </v>
      </c>
      <c r="F78" s="58" t="s">
        <v>34</v>
      </c>
      <c r="G78" s="110"/>
      <c r="H78" s="110"/>
      <c r="I78" s="152"/>
      <c r="J78" s="83"/>
      <c r="K78" s="83"/>
      <c r="L78" s="83"/>
      <c r="M78" s="83"/>
      <c r="N78" s="83"/>
      <c r="O78" s="83"/>
      <c r="Q78" s="83"/>
      <c r="R78" s="83"/>
      <c r="S78" s="83"/>
    </row>
    <row r="79" spans="1:20" x14ac:dyDescent="0.2">
      <c r="A79" s="58" t="s">
        <v>35</v>
      </c>
      <c r="B79" s="82">
        <f>+'Stone Processing'!B79</f>
        <v>0</v>
      </c>
      <c r="C79" s="82">
        <f>C80*8760</f>
        <v>0</v>
      </c>
      <c r="D79" s="58" t="s">
        <v>36</v>
      </c>
      <c r="E79" s="82" t="str">
        <f>IF('Stone Processing'!E79=" "," ",IF('Stone Processing'!E79&gt;0,'Stone Processing'!E79,IF('Stone Processing'!E79="NTP","NTP", " ")))</f>
        <v xml:space="preserve"> </v>
      </c>
      <c r="F79" s="58" t="s">
        <v>37</v>
      </c>
      <c r="G79" s="110">
        <v>5.4000000000000003E-3</v>
      </c>
      <c r="H79" s="110">
        <v>2.3999999999999998E-3</v>
      </c>
      <c r="I79" s="151">
        <f>(H79*15)/51</f>
        <v>7.0588235294117641E-4</v>
      </c>
      <c r="J79" s="83"/>
      <c r="K79" s="83"/>
      <c r="L79" s="83"/>
      <c r="M79" s="83"/>
      <c r="N79" s="83"/>
      <c r="O79" s="83"/>
      <c r="Q79" s="83"/>
      <c r="R79" s="83"/>
      <c r="S79" s="83"/>
    </row>
    <row r="80" spans="1:20" x14ac:dyDescent="0.2">
      <c r="A80" s="58" t="s">
        <v>38</v>
      </c>
      <c r="B80" s="82">
        <f>+'Stone Processing'!B80</f>
        <v>0</v>
      </c>
      <c r="C80" s="82">
        <f>+'Stone Processing'!C80</f>
        <v>0</v>
      </c>
      <c r="D80" s="58" t="s">
        <v>97</v>
      </c>
      <c r="E80" s="82" t="str">
        <f>IF('Stone Processing'!E80=" "," ",IF('Stone Processing'!E80&gt;0,'Stone Processing'!E80,IF('Stone Processing'!E80="NTP","NTP", " ")))</f>
        <v xml:space="preserve"> </v>
      </c>
      <c r="F80" s="58" t="s">
        <v>98</v>
      </c>
      <c r="G80" s="110">
        <v>1.1999999999999999E-3</v>
      </c>
      <c r="H80" s="110">
        <v>5.4000000000000001E-4</v>
      </c>
      <c r="I80" s="151">
        <v>1E-4</v>
      </c>
      <c r="J80" s="83"/>
      <c r="K80" s="83"/>
      <c r="L80" s="83"/>
      <c r="M80" s="83"/>
      <c r="N80" s="83"/>
      <c r="O80" s="83"/>
      <c r="Q80" s="83"/>
      <c r="R80" s="83"/>
      <c r="S80" s="83"/>
    </row>
    <row r="81" spans="1:20" x14ac:dyDescent="0.2">
      <c r="A81" s="58" t="s">
        <v>99</v>
      </c>
      <c r="B81" s="82">
        <f>+'Stone Processing'!B81</f>
        <v>0</v>
      </c>
      <c r="C81" s="86"/>
      <c r="D81" s="58" t="s">
        <v>100</v>
      </c>
      <c r="E81" s="82" t="str">
        <f>IF('Stone Processing'!E81=" "," ",IF('Stone Processing'!E81&gt;0,'Stone Processing'!E81,IF('Stone Processing'!E81="NTP","NTP", " ")))</f>
        <v xml:space="preserve"> </v>
      </c>
      <c r="F81" s="58" t="s">
        <v>101</v>
      </c>
      <c r="G81" s="110">
        <f>G79*(1-0.99)</f>
        <v>5.4000000000000052E-5</v>
      </c>
      <c r="H81" s="110">
        <f>H79*(1-0.99)</f>
        <v>2.4000000000000018E-5</v>
      </c>
      <c r="I81" s="151">
        <f>I79*(1-0.99)</f>
        <v>7.05882352941177E-6</v>
      </c>
      <c r="J81" s="83">
        <f>C79*(E79*G79+E80*G80+E81*G81)/2000</f>
        <v>0</v>
      </c>
      <c r="K81" s="83">
        <f>C79*(E79*H79+E80*H80+E81*H81)/2000</f>
        <v>0</v>
      </c>
      <c r="L81" s="83">
        <f>$C79*($E79*I79+$E80*I80+$E81*I81)/2000</f>
        <v>0</v>
      </c>
      <c r="M81" s="83">
        <f>C80*(E79*G79+E80*G80+E81*G81)</f>
        <v>0</v>
      </c>
      <c r="N81" s="83">
        <f>C80*(E79*H79+E80*H80+E81*H81)</f>
        <v>0</v>
      </c>
      <c r="O81" s="83">
        <f>$C80*($E79*I79+$E80*I80+$E81*I81)</f>
        <v>0</v>
      </c>
      <c r="P81" s="83">
        <f>C80*8760*G79/2000*(E79+E80+E81)</f>
        <v>0</v>
      </c>
      <c r="Q81" s="83">
        <f>C80*8760*H79/2000*(E79+E80+E81)</f>
        <v>0</v>
      </c>
      <c r="R81" s="83">
        <f>$C80*8760*I79/2000*(E79+E80+E81)</f>
        <v>0</v>
      </c>
      <c r="S81" s="83" t="str">
        <f>IF($B81=" "," ",IF($B81=4,K81,"0"))</f>
        <v xml:space="preserve"> </v>
      </c>
      <c r="T81" s="83" t="str">
        <f>IF($B81=" "," ",IF($B81=4,L81,"0"))</f>
        <v xml:space="preserve"> </v>
      </c>
    </row>
    <row r="82" spans="1:20" x14ac:dyDescent="0.2">
      <c r="B82" s="59"/>
      <c r="C82" s="59"/>
      <c r="E82" s="59"/>
      <c r="G82" s="110"/>
      <c r="H82" s="110"/>
      <c r="I82" s="152"/>
      <c r="J82" s="83"/>
      <c r="K82" s="83"/>
      <c r="L82" s="83"/>
      <c r="M82" s="83"/>
      <c r="N82" s="83"/>
      <c r="O82" s="83"/>
      <c r="Q82" s="83"/>
      <c r="R82" s="83"/>
      <c r="S82" s="83"/>
    </row>
    <row r="83" spans="1:20" x14ac:dyDescent="0.2">
      <c r="A83" s="58" t="s">
        <v>104</v>
      </c>
      <c r="B83" s="59"/>
      <c r="C83" s="81">
        <f>+'Stone Processing'!C83</f>
        <v>0</v>
      </c>
      <c r="D83" s="58" t="s">
        <v>33</v>
      </c>
      <c r="E83" s="82" t="str">
        <f>IF('Stone Processing'!E83=" "," ",IF('Stone Processing'!E83=1,'Stone Processing'!E83,"  "))</f>
        <v xml:space="preserve"> </v>
      </c>
      <c r="F83" s="58" t="s">
        <v>34</v>
      </c>
      <c r="G83" s="110"/>
      <c r="H83" s="110"/>
      <c r="I83" s="152"/>
      <c r="J83" s="83"/>
      <c r="K83" s="83"/>
      <c r="L83" s="83"/>
      <c r="M83" s="83"/>
      <c r="N83" s="83"/>
      <c r="O83" s="83"/>
      <c r="Q83" s="83"/>
      <c r="R83" s="83"/>
      <c r="S83" s="83"/>
    </row>
    <row r="84" spans="1:20" x14ac:dyDescent="0.2">
      <c r="A84" s="58" t="s">
        <v>35</v>
      </c>
      <c r="B84" s="82">
        <f>+'Stone Processing'!B84</f>
        <v>0</v>
      </c>
      <c r="C84" s="82">
        <f>C85*8760</f>
        <v>0</v>
      </c>
      <c r="D84" s="58" t="s">
        <v>36</v>
      </c>
      <c r="E84" s="82" t="str">
        <f>IF('Stone Processing'!E84=" "," ",IF('Stone Processing'!E84&gt;0,'Stone Processing'!E84,IF('Stone Processing'!E84="NTP","NTP", " ")))</f>
        <v xml:space="preserve"> </v>
      </c>
      <c r="F84" s="58" t="s">
        <v>37</v>
      </c>
      <c r="G84" s="110">
        <v>3.9E-2</v>
      </c>
      <c r="H84" s="110">
        <v>1.4999999999999999E-2</v>
      </c>
      <c r="I84" s="160">
        <f>(H84*30)/85</f>
        <v>5.2941176470588233E-3</v>
      </c>
      <c r="J84" s="83"/>
      <c r="K84" s="83"/>
      <c r="L84" s="83"/>
      <c r="M84" s="83"/>
      <c r="N84" s="83"/>
      <c r="O84" s="83"/>
      <c r="Q84" s="83"/>
      <c r="R84" s="83"/>
      <c r="S84" s="83"/>
    </row>
    <row r="85" spans="1:20" x14ac:dyDescent="0.2">
      <c r="A85" s="58" t="s">
        <v>38</v>
      </c>
      <c r="B85" s="82">
        <f>+'Stone Processing'!B85</f>
        <v>0</v>
      </c>
      <c r="C85" s="82">
        <f>+'Stone Processing'!C85</f>
        <v>0</v>
      </c>
      <c r="D85" s="58" t="s">
        <v>97</v>
      </c>
      <c r="E85" s="82" t="str">
        <f>IF('Stone Processing'!E85=" "," ",IF('Stone Processing'!E85&gt;0,'Stone Processing'!E85,IF('Stone Processing'!E85="NTP","NTP", " ")))</f>
        <v xml:space="preserve"> </v>
      </c>
      <c r="F85" s="58" t="s">
        <v>98</v>
      </c>
      <c r="G85" s="110">
        <v>3.0000000000000001E-3</v>
      </c>
      <c r="H85" s="110">
        <v>1.1999999999999999E-3</v>
      </c>
      <c r="I85" s="151">
        <v>6.9999999999999994E-5</v>
      </c>
      <c r="J85" s="83"/>
      <c r="K85" s="83"/>
      <c r="L85" s="83"/>
      <c r="M85" s="83"/>
      <c r="N85" s="83"/>
      <c r="O85" s="83"/>
      <c r="Q85" s="83"/>
      <c r="R85" s="83"/>
      <c r="S85" s="83"/>
    </row>
    <row r="86" spans="1:20" x14ac:dyDescent="0.2">
      <c r="A86" s="58" t="s">
        <v>99</v>
      </c>
      <c r="B86" s="82">
        <f>+'Stone Processing'!B86</f>
        <v>0</v>
      </c>
      <c r="C86" s="86"/>
      <c r="D86" s="58" t="s">
        <v>100</v>
      </c>
      <c r="E86" s="82" t="str">
        <f>IF('Stone Processing'!E86=" "," ",IF('Stone Processing'!E86&gt;0,'Stone Processing'!E86,IF('Stone Processing'!E86="NTP","NTP", " ")))</f>
        <v xml:space="preserve"> </v>
      </c>
      <c r="F86" s="58" t="s">
        <v>101</v>
      </c>
      <c r="G86" s="110">
        <f>G84*(1-0.99)</f>
        <v>3.9000000000000037E-4</v>
      </c>
      <c r="H86" s="110">
        <f>H84*(1-0.99)</f>
        <v>1.5000000000000012E-4</v>
      </c>
      <c r="I86" s="151">
        <f>I84*(1-0.99)</f>
        <v>5.2941176470588278E-5</v>
      </c>
      <c r="J86" s="83">
        <f>C84*(E84*G84+E85*G85+E86*G86)/2000</f>
        <v>0</v>
      </c>
      <c r="K86" s="83">
        <f>C84*(E84*H84+E85*H85+E86*H86)/2000</f>
        <v>0</v>
      </c>
      <c r="L86" s="83">
        <f>$C84*($E84*I84+$E85*I85+$E86*I86)/2000</f>
        <v>0</v>
      </c>
      <c r="M86" s="83">
        <f>C85*(E84*G84+E85*G85+E86*G86)</f>
        <v>0</v>
      </c>
      <c r="N86" s="83">
        <f>C85*(E84*H84+E85*H85+E86*H86)</f>
        <v>0</v>
      </c>
      <c r="O86" s="83">
        <f>$C85*($E84*I84+$E85*I85+$E86*I86)</f>
        <v>0</v>
      </c>
      <c r="P86" s="83">
        <f>C85*8760*G84/2000*(E84+E85+E86)</f>
        <v>0</v>
      </c>
      <c r="Q86" s="83">
        <f>C85*8760*H84/2000*(E84+E85+E86)</f>
        <v>0</v>
      </c>
      <c r="R86" s="83">
        <f>$C85*8760*I84/2000*(E84+E85+E86)</f>
        <v>0</v>
      </c>
      <c r="S86" s="83" t="str">
        <f>IF($B86=" "," ",IF($B86=4,K86,"0"))</f>
        <v xml:space="preserve"> </v>
      </c>
      <c r="T86" s="83" t="str">
        <f>IF($B86=" "," ",IF($B86=4,L86,"0"))</f>
        <v xml:space="preserve"> </v>
      </c>
    </row>
    <row r="87" spans="1:20" x14ac:dyDescent="0.2">
      <c r="B87" s="59"/>
      <c r="C87" s="87"/>
      <c r="E87" s="59"/>
      <c r="G87" s="110"/>
      <c r="H87" s="110"/>
      <c r="I87" s="152"/>
      <c r="J87" s="83"/>
      <c r="K87" s="83"/>
      <c r="L87" s="83"/>
      <c r="M87" s="83"/>
      <c r="N87" s="83"/>
      <c r="O87" s="83"/>
      <c r="Q87" s="83"/>
      <c r="R87" s="83"/>
      <c r="S87" s="83"/>
    </row>
    <row r="88" spans="1:20" x14ac:dyDescent="0.2">
      <c r="A88" s="58" t="s">
        <v>104</v>
      </c>
      <c r="B88" s="59"/>
      <c r="C88" s="81">
        <f>+'Stone Processing'!C88</f>
        <v>0</v>
      </c>
      <c r="D88" s="58" t="s">
        <v>33</v>
      </c>
      <c r="E88" s="82" t="str">
        <f>IF('Stone Processing'!E88=" "," ",IF('Stone Processing'!E88=1,'Stone Processing'!E88,"  "))</f>
        <v xml:space="preserve"> </v>
      </c>
      <c r="F88" s="58" t="s">
        <v>34</v>
      </c>
      <c r="G88" s="110"/>
      <c r="H88" s="110"/>
      <c r="I88" s="152"/>
      <c r="J88" s="83"/>
      <c r="K88" s="83"/>
      <c r="L88" s="83"/>
      <c r="M88" s="83"/>
      <c r="N88" s="83"/>
      <c r="O88" s="83"/>
      <c r="Q88" s="83"/>
      <c r="R88" s="83"/>
      <c r="S88" s="83"/>
    </row>
    <row r="89" spans="1:20" x14ac:dyDescent="0.2">
      <c r="A89" s="58" t="s">
        <v>35</v>
      </c>
      <c r="B89" s="82">
        <f>+'Stone Processing'!B89</f>
        <v>0</v>
      </c>
      <c r="C89" s="82">
        <f>C90*8760</f>
        <v>0</v>
      </c>
      <c r="D89" s="58" t="s">
        <v>36</v>
      </c>
      <c r="E89" s="82" t="str">
        <f>IF('Stone Processing'!E89=" "," ",IF('Stone Processing'!E89&gt;0,'Stone Processing'!E89,IF('Stone Processing'!E89="NTP","NTP", " ")))</f>
        <v xml:space="preserve"> </v>
      </c>
      <c r="F89" s="58" t="s">
        <v>37</v>
      </c>
      <c r="G89" s="110">
        <v>3.9E-2</v>
      </c>
      <c r="H89" s="110">
        <v>1.4999999999999999E-2</v>
      </c>
      <c r="I89" s="151">
        <f>(H89*30)/85</f>
        <v>5.2941176470588233E-3</v>
      </c>
      <c r="J89" s="83"/>
      <c r="K89" s="83"/>
      <c r="L89" s="83"/>
      <c r="M89" s="83"/>
      <c r="N89" s="83"/>
      <c r="O89" s="83"/>
      <c r="Q89" s="83"/>
      <c r="R89" s="83"/>
      <c r="S89" s="83"/>
    </row>
    <row r="90" spans="1:20" x14ac:dyDescent="0.2">
      <c r="A90" s="58" t="s">
        <v>38</v>
      </c>
      <c r="B90" s="82">
        <f>+'Stone Processing'!B90</f>
        <v>0</v>
      </c>
      <c r="C90" s="82">
        <f>+'Stone Processing'!C90</f>
        <v>0</v>
      </c>
      <c r="D90" s="58" t="s">
        <v>97</v>
      </c>
      <c r="E90" s="82" t="str">
        <f>IF('Stone Processing'!E90=" "," ",IF('Stone Processing'!E90&gt;0,'Stone Processing'!E90,IF('Stone Processing'!E90="NTP","NTP", " ")))</f>
        <v xml:space="preserve"> </v>
      </c>
      <c r="F90" s="58" t="s">
        <v>98</v>
      </c>
      <c r="G90" s="110">
        <v>3.0000000000000001E-3</v>
      </c>
      <c r="H90" s="110">
        <v>1.1999999999999999E-3</v>
      </c>
      <c r="I90" s="151">
        <v>6.9999999999999994E-5</v>
      </c>
      <c r="J90" s="83"/>
      <c r="K90" s="83"/>
      <c r="L90" s="83"/>
      <c r="M90" s="83"/>
      <c r="N90" s="83"/>
      <c r="O90" s="83"/>
      <c r="Q90" s="83"/>
      <c r="R90" s="83"/>
      <c r="S90" s="83"/>
    </row>
    <row r="91" spans="1:20" x14ac:dyDescent="0.2">
      <c r="A91" s="58" t="s">
        <v>99</v>
      </c>
      <c r="B91" s="82">
        <f>+'Stone Processing'!B91</f>
        <v>0</v>
      </c>
      <c r="C91" s="86"/>
      <c r="D91" s="58" t="s">
        <v>100</v>
      </c>
      <c r="E91" s="82" t="str">
        <f>IF('Stone Processing'!E91=" "," ",IF('Stone Processing'!E91&gt;0,'Stone Processing'!E91,IF('Stone Processing'!E91="NTP","NTP", " ")))</f>
        <v xml:space="preserve"> </v>
      </c>
      <c r="F91" s="58" t="s">
        <v>101</v>
      </c>
      <c r="G91" s="110">
        <f>G89*(1-0.99)</f>
        <v>3.9000000000000037E-4</v>
      </c>
      <c r="H91" s="110">
        <f>H89*(1-0.99)</f>
        <v>1.5000000000000012E-4</v>
      </c>
      <c r="I91" s="151">
        <f>I89*(1-0.99)</f>
        <v>5.2941176470588278E-5</v>
      </c>
      <c r="J91" s="83">
        <f>C89*(E89*G89+E90*G90+E91*G91)/2000</f>
        <v>0</v>
      </c>
      <c r="K91" s="83">
        <f>C89*(E89*H89+E90*H90+E91*H91)/2000</f>
        <v>0</v>
      </c>
      <c r="L91" s="83">
        <f>$C89*($E89*I89+$E90*I90+$E91*I91)/2000</f>
        <v>0</v>
      </c>
      <c r="M91" s="83">
        <f>C90*(E89*G89+E90*G90+E91*G91)</f>
        <v>0</v>
      </c>
      <c r="N91" s="83">
        <f>C90*(E89*H89+E90*H90+E91*H91)</f>
        <v>0</v>
      </c>
      <c r="O91" s="83">
        <f>$C90*($E89*I89+$E90*I90+$E91*I91)</f>
        <v>0</v>
      </c>
      <c r="P91" s="83">
        <f>C90*8760*G89/2000*(E89+E90+E91)</f>
        <v>0</v>
      </c>
      <c r="Q91" s="83">
        <f>C90*8760*H89/2000*(E89+E90+E91)</f>
        <v>0</v>
      </c>
      <c r="R91" s="83">
        <f>$C90*8760*I89/2000*(E89+E90+E91)</f>
        <v>0</v>
      </c>
      <c r="S91" s="83" t="str">
        <f>IF($B91=" "," ",IF($B91=4,K91,"0"))</f>
        <v xml:space="preserve"> </v>
      </c>
      <c r="T91" s="83" t="str">
        <f>IF($B91=" "," ",IF($B91=4,L91,"0"))</f>
        <v xml:space="preserve"> </v>
      </c>
    </row>
    <row r="92" spans="1:20" x14ac:dyDescent="0.2">
      <c r="B92" s="59"/>
      <c r="C92" s="59"/>
      <c r="E92" s="59"/>
      <c r="G92" s="110"/>
      <c r="H92" s="110"/>
      <c r="I92" s="152"/>
      <c r="J92" s="83"/>
      <c r="K92" s="83"/>
      <c r="L92" s="83"/>
      <c r="M92" s="83"/>
      <c r="N92" s="83"/>
      <c r="O92" s="83"/>
      <c r="Q92" s="83"/>
      <c r="R92" s="83"/>
      <c r="S92" s="83"/>
    </row>
    <row r="93" spans="1:20" x14ac:dyDescent="0.2">
      <c r="A93" s="58" t="s">
        <v>104</v>
      </c>
      <c r="B93" s="59"/>
      <c r="C93" s="81">
        <f>+'Stone Processing'!C93</f>
        <v>0</v>
      </c>
      <c r="D93" s="58" t="s">
        <v>33</v>
      </c>
      <c r="E93" s="82" t="str">
        <f>IF('Stone Processing'!E93=" "," ",IF('Stone Processing'!E93=1,'Stone Processing'!E93,"  "))</f>
        <v xml:space="preserve"> </v>
      </c>
      <c r="F93" s="58" t="s">
        <v>34</v>
      </c>
      <c r="G93" s="110"/>
      <c r="H93" s="110"/>
      <c r="I93" s="152"/>
      <c r="J93" s="83"/>
      <c r="K93" s="83"/>
      <c r="L93" s="83"/>
      <c r="M93" s="83"/>
      <c r="N93" s="83"/>
      <c r="O93" s="83"/>
      <c r="Q93" s="83"/>
      <c r="R93" s="83"/>
      <c r="S93" s="83"/>
    </row>
    <row r="94" spans="1:20" x14ac:dyDescent="0.2">
      <c r="A94" s="58" t="s">
        <v>35</v>
      </c>
      <c r="B94" s="82">
        <f>+'Stone Processing'!B94</f>
        <v>0</v>
      </c>
      <c r="C94" s="82">
        <f>C95*8760</f>
        <v>0</v>
      </c>
      <c r="D94" s="58" t="s">
        <v>36</v>
      </c>
      <c r="E94" s="82" t="str">
        <f>IF('Stone Processing'!E94=" "," ",IF('Stone Processing'!E94&gt;0,'Stone Processing'!E94,IF('Stone Processing'!E94="NTP","NTP", " ")))</f>
        <v xml:space="preserve"> </v>
      </c>
      <c r="F94" s="58" t="s">
        <v>37</v>
      </c>
      <c r="G94" s="110">
        <v>3.9E-2</v>
      </c>
      <c r="H94" s="110">
        <v>1.4999999999999999E-2</v>
      </c>
      <c r="I94" s="151">
        <f>(H94*30)/85</f>
        <v>5.2941176470588233E-3</v>
      </c>
      <c r="J94" s="83"/>
      <c r="K94" s="83"/>
      <c r="L94" s="83"/>
      <c r="M94" s="83"/>
      <c r="N94" s="83"/>
      <c r="O94" s="83"/>
      <c r="Q94" s="83"/>
      <c r="R94" s="83"/>
      <c r="S94" s="83"/>
    </row>
    <row r="95" spans="1:20" x14ac:dyDescent="0.2">
      <c r="A95" s="58" t="s">
        <v>38</v>
      </c>
      <c r="B95" s="82">
        <f>+'Stone Processing'!B95</f>
        <v>0</v>
      </c>
      <c r="C95" s="82">
        <f>+'Stone Processing'!C95</f>
        <v>0</v>
      </c>
      <c r="D95" s="58" t="s">
        <v>97</v>
      </c>
      <c r="E95" s="82" t="str">
        <f>IF('Stone Processing'!E95=" "," ",IF('Stone Processing'!E95&gt;0,'Stone Processing'!E95,IF('Stone Processing'!E95="NTP","NTP", " ")))</f>
        <v xml:space="preserve"> </v>
      </c>
      <c r="F95" s="58" t="s">
        <v>98</v>
      </c>
      <c r="G95" s="110">
        <v>3.0000000000000001E-3</v>
      </c>
      <c r="H95" s="110">
        <v>1.1999999999999999E-3</v>
      </c>
      <c r="I95" s="151">
        <v>6.9999999999999994E-5</v>
      </c>
      <c r="J95" s="83"/>
      <c r="K95" s="83"/>
      <c r="L95" s="83"/>
      <c r="M95" s="83"/>
      <c r="N95" s="83"/>
      <c r="O95" s="83"/>
      <c r="Q95" s="83"/>
      <c r="R95" s="83"/>
      <c r="S95" s="83"/>
    </row>
    <row r="96" spans="1:20" x14ac:dyDescent="0.2">
      <c r="A96" s="58" t="s">
        <v>99</v>
      </c>
      <c r="B96" s="82">
        <f>+'Stone Processing'!B96</f>
        <v>0</v>
      </c>
      <c r="C96" s="85"/>
      <c r="D96" s="58" t="s">
        <v>100</v>
      </c>
      <c r="E96" s="82" t="str">
        <f>IF('Stone Processing'!E96=" "," ",IF('Stone Processing'!E96&gt;0,'Stone Processing'!E96,IF('Stone Processing'!E96="NTP","NTP", " ")))</f>
        <v xml:space="preserve"> </v>
      </c>
      <c r="F96" s="58" t="s">
        <v>101</v>
      </c>
      <c r="G96" s="110">
        <f>G94*(1-0.99)</f>
        <v>3.9000000000000037E-4</v>
      </c>
      <c r="H96" s="110">
        <f>H94*(1-0.99)</f>
        <v>1.5000000000000012E-4</v>
      </c>
      <c r="I96" s="151">
        <f>I94*(1-0.99)</f>
        <v>5.2941176470588278E-5</v>
      </c>
      <c r="J96" s="83">
        <f>C94*(E94*G94+E95*G95+E96*G96)/2000</f>
        <v>0</v>
      </c>
      <c r="K96" s="83">
        <f>C94*(E94*H94+E95*H95+E96*H96)/2000</f>
        <v>0</v>
      </c>
      <c r="L96" s="83">
        <f>$C94*($E94*I94+$E95*I95+$E96*I96)/2000</f>
        <v>0</v>
      </c>
      <c r="M96" s="83">
        <f>C95*(E94*G94+E95*G95+E96*G96)</f>
        <v>0</v>
      </c>
      <c r="N96" s="83">
        <f>C95*(E94*H94+E95*H95+E96*H96)</f>
        <v>0</v>
      </c>
      <c r="O96" s="83">
        <f>$C95*($E94*I94+$E95*I95+$E96*I96)</f>
        <v>0</v>
      </c>
      <c r="P96" s="83">
        <f>C95*8760*G94/2000*(E94+E95+E96)</f>
        <v>0</v>
      </c>
      <c r="Q96" s="83">
        <f>C95*8760*H94/2000*(E94+E95+E96)</f>
        <v>0</v>
      </c>
      <c r="R96" s="83">
        <f>$C95*8760*I94/2000*(E94+E95+E96)</f>
        <v>0</v>
      </c>
      <c r="S96" s="83" t="str">
        <f>IF($B96=" "," ",IF($B96=4,K96,"0"))</f>
        <v xml:space="preserve"> </v>
      </c>
      <c r="T96" s="83" t="str">
        <f>IF($B96=" "," ",IF($B96=4,L96,"0"))</f>
        <v xml:space="preserve"> </v>
      </c>
    </row>
    <row r="97" spans="1:20" x14ac:dyDescent="0.2">
      <c r="A97" s="58"/>
      <c r="B97" s="87"/>
      <c r="C97" s="88"/>
      <c r="D97" s="58"/>
      <c r="E97" s="87"/>
      <c r="F97" s="58"/>
      <c r="G97" s="110"/>
      <c r="H97" s="110"/>
      <c r="I97" s="152"/>
      <c r="J97" s="83"/>
      <c r="K97" s="83"/>
      <c r="L97" s="83"/>
      <c r="M97" s="83"/>
      <c r="N97" s="83"/>
      <c r="O97" s="83"/>
      <c r="P97" s="83"/>
      <c r="Q97" s="83"/>
      <c r="R97" s="83"/>
      <c r="S97" s="83"/>
    </row>
    <row r="98" spans="1:20" x14ac:dyDescent="0.2">
      <c r="A98" s="58" t="s">
        <v>105</v>
      </c>
      <c r="B98" s="59"/>
      <c r="C98" s="89">
        <f>+'Stone Processing'!C98</f>
        <v>0</v>
      </c>
      <c r="D98" s="58" t="s">
        <v>33</v>
      </c>
      <c r="E98" s="82" t="str">
        <f>IF('Stone Processing'!E98=" "," ",IF('Stone Processing'!E98=1,'Stone Processing'!E98,"  "))</f>
        <v xml:space="preserve"> </v>
      </c>
      <c r="F98" s="58" t="s">
        <v>34</v>
      </c>
      <c r="G98" s="110"/>
      <c r="H98" s="110"/>
      <c r="I98" s="152"/>
      <c r="J98" s="83"/>
      <c r="K98" s="83"/>
      <c r="L98" s="83"/>
      <c r="M98" s="83"/>
      <c r="N98" s="83"/>
      <c r="O98" s="83"/>
      <c r="Q98" s="83"/>
      <c r="R98" s="83"/>
      <c r="S98" s="83"/>
    </row>
    <row r="99" spans="1:20" x14ac:dyDescent="0.2">
      <c r="A99" s="58" t="s">
        <v>35</v>
      </c>
      <c r="B99" s="82">
        <f>+'Stone Processing'!B99</f>
        <v>0</v>
      </c>
      <c r="C99" s="82">
        <f>C100*8760</f>
        <v>0</v>
      </c>
      <c r="D99" s="58" t="s">
        <v>36</v>
      </c>
      <c r="E99" s="82" t="str">
        <f>IF('Stone Processing'!E99=" "," ",IF('Stone Processing'!E99&gt;0,'Stone Processing'!E99,IF('Stone Processing'!E99="NTP","NTP", " ")))</f>
        <v xml:space="preserve"> </v>
      </c>
      <c r="F99" s="58" t="s">
        <v>37</v>
      </c>
      <c r="G99" s="110">
        <v>2.5000000000000001E-2</v>
      </c>
      <c r="H99" s="110">
        <v>8.6999999999999994E-3</v>
      </c>
      <c r="I99" s="151">
        <f>(H99*15)/51</f>
        <v>2.5588235294117649E-3</v>
      </c>
      <c r="J99" s="83"/>
      <c r="K99" s="83"/>
      <c r="L99" s="83"/>
      <c r="M99" s="83"/>
      <c r="N99" s="83"/>
      <c r="O99" s="83"/>
      <c r="Q99" s="83"/>
      <c r="R99" s="83"/>
      <c r="S99" s="83"/>
    </row>
    <row r="100" spans="1:20" x14ac:dyDescent="0.2">
      <c r="A100" s="58" t="s">
        <v>38</v>
      </c>
      <c r="B100" s="82">
        <f>+'Stone Processing'!B100</f>
        <v>0</v>
      </c>
      <c r="C100" s="82">
        <f>+'Stone Processing'!C100</f>
        <v>0</v>
      </c>
      <c r="D100" s="58" t="s">
        <v>97</v>
      </c>
      <c r="E100" s="82" t="str">
        <f>IF('Stone Processing'!E100=" "," ",IF('Stone Processing'!E100&gt;0,'Stone Processing'!E100,IF('Stone Processing'!E100="NTP","NTP", " ")))</f>
        <v xml:space="preserve"> </v>
      </c>
      <c r="F100" s="58" t="s">
        <v>98</v>
      </c>
      <c r="G100" s="110">
        <v>2.2000000000000001E-3</v>
      </c>
      <c r="H100" s="110">
        <v>7.3999999999999999E-4</v>
      </c>
      <c r="I100" s="151">
        <v>5.0000000000000002E-5</v>
      </c>
      <c r="J100" s="83"/>
      <c r="K100" s="83"/>
      <c r="L100" s="83"/>
      <c r="M100" s="83"/>
      <c r="N100" s="83"/>
      <c r="O100" s="83"/>
      <c r="Q100" s="83"/>
      <c r="R100" s="83"/>
      <c r="S100" s="83"/>
    </row>
    <row r="101" spans="1:20" x14ac:dyDescent="0.2">
      <c r="A101" s="58" t="s">
        <v>99</v>
      </c>
      <c r="B101" s="82">
        <f>+'Stone Processing'!B101</f>
        <v>0</v>
      </c>
      <c r="C101" s="86"/>
      <c r="D101" s="58" t="s">
        <v>100</v>
      </c>
      <c r="E101" s="82" t="str">
        <f>IF('Stone Processing'!E101=" "," ",IF('Stone Processing'!E101&gt;0,'Stone Processing'!E101,IF('Stone Processing'!E101="NTP","NTP", " ")))</f>
        <v xml:space="preserve"> </v>
      </c>
      <c r="F101" s="58" t="s">
        <v>101</v>
      </c>
      <c r="G101" s="110">
        <f>G99*(1-0.99)</f>
        <v>2.5000000000000022E-4</v>
      </c>
      <c r="H101" s="110">
        <f>H99*(1-0.99)</f>
        <v>8.7000000000000068E-5</v>
      </c>
      <c r="I101" s="151">
        <f>I99*(1-0.99)</f>
        <v>2.5588235294117672E-5</v>
      </c>
      <c r="J101" s="83">
        <f>C99*(E99*G99+E100*G100+E101*G101)/2000</f>
        <v>0</v>
      </c>
      <c r="K101" s="83">
        <f>C99*(E99*H99+E100*H100+E101*H101)/2000</f>
        <v>0</v>
      </c>
      <c r="L101" s="83">
        <f>$C99*($E99*I99+$E100*I100+$E101*I101)/2000</f>
        <v>0</v>
      </c>
      <c r="M101" s="83">
        <f>C100*(E99*G99+E100*G100+E101*G101)</f>
        <v>0</v>
      </c>
      <c r="N101" s="83">
        <f>C100*(E99*H99+E100*H100+E101*H101)</f>
        <v>0</v>
      </c>
      <c r="O101" s="83">
        <f>$C100*($E99*I99+$E100*I100+$E101*I101)</f>
        <v>0</v>
      </c>
      <c r="P101" s="83">
        <f>C100*8760*G99/2000*(E99+E100+E101)</f>
        <v>0</v>
      </c>
      <c r="Q101" s="83">
        <f>C100*8760*H99/2000*(E99+E100+E101)</f>
        <v>0</v>
      </c>
      <c r="R101" s="83">
        <f>$C100*8760*I99/2000*(E99+E100+E101)</f>
        <v>0</v>
      </c>
      <c r="S101" s="83" t="str">
        <f>IF($B101=" "," ",IF($B101=4,K101,"0"))</f>
        <v xml:space="preserve"> </v>
      </c>
      <c r="T101" s="83" t="str">
        <f>IF($B101=" "," ",IF($B101=4,L101,"0"))</f>
        <v xml:space="preserve"> </v>
      </c>
    </row>
    <row r="102" spans="1:20" x14ac:dyDescent="0.2">
      <c r="B102" s="59"/>
      <c r="C102" s="59"/>
      <c r="E102" s="59"/>
      <c r="G102" s="110"/>
      <c r="H102" s="110"/>
      <c r="I102" s="152"/>
      <c r="J102" s="83"/>
      <c r="K102" s="83"/>
      <c r="L102" s="83"/>
      <c r="M102" s="83"/>
      <c r="N102" s="83"/>
      <c r="O102" s="83"/>
      <c r="Q102" s="83"/>
      <c r="R102" s="83"/>
      <c r="S102" s="83"/>
    </row>
    <row r="103" spans="1:20" x14ac:dyDescent="0.2">
      <c r="A103" s="58" t="s">
        <v>105</v>
      </c>
      <c r="B103" s="59"/>
      <c r="C103" s="81">
        <f>+'Stone Processing'!C103</f>
        <v>0</v>
      </c>
      <c r="D103" s="58" t="s">
        <v>33</v>
      </c>
      <c r="E103" s="82" t="str">
        <f>IF('Stone Processing'!E103=" "," ",IF('Stone Processing'!E103=1,'Stone Processing'!E103,"  "))</f>
        <v xml:space="preserve"> </v>
      </c>
      <c r="F103" s="58" t="s">
        <v>34</v>
      </c>
      <c r="G103" s="110"/>
      <c r="H103" s="110"/>
      <c r="I103" s="152"/>
      <c r="J103" s="83"/>
      <c r="K103" s="83"/>
      <c r="L103" s="83"/>
      <c r="M103" s="83"/>
      <c r="N103" s="83"/>
      <c r="O103" s="83"/>
      <c r="Q103" s="83"/>
      <c r="R103" s="83"/>
      <c r="S103" s="83"/>
    </row>
    <row r="104" spans="1:20" x14ac:dyDescent="0.2">
      <c r="A104" s="58" t="s">
        <v>35</v>
      </c>
      <c r="B104" s="82">
        <f>+'Stone Processing'!B104</f>
        <v>0</v>
      </c>
      <c r="C104" s="82">
        <f>C105*8760</f>
        <v>0</v>
      </c>
      <c r="D104" s="58" t="s">
        <v>36</v>
      </c>
      <c r="E104" s="82" t="str">
        <f>IF('Stone Processing'!E104=" "," ",IF('Stone Processing'!E104&gt;0,'Stone Processing'!E104,IF('Stone Processing'!E104="NTP","NTP", " ")))</f>
        <v xml:space="preserve"> </v>
      </c>
      <c r="F104" s="58" t="s">
        <v>37</v>
      </c>
      <c r="G104" s="110">
        <v>2.5000000000000001E-2</v>
      </c>
      <c r="H104" s="110">
        <v>8.6999999999999994E-3</v>
      </c>
      <c r="I104" s="151">
        <f>(H104*15)/51</f>
        <v>2.5588235294117649E-3</v>
      </c>
      <c r="J104" s="83"/>
      <c r="K104" s="83"/>
      <c r="L104" s="83"/>
      <c r="M104" s="83"/>
      <c r="N104" s="83"/>
      <c r="O104" s="83"/>
      <c r="Q104" s="83"/>
      <c r="R104" s="83"/>
      <c r="S104" s="83"/>
    </row>
    <row r="105" spans="1:20" x14ac:dyDescent="0.2">
      <c r="A105" s="58" t="s">
        <v>38</v>
      </c>
      <c r="B105" s="82">
        <f>+'Stone Processing'!B105</f>
        <v>0</v>
      </c>
      <c r="C105" s="82">
        <f>+'Stone Processing'!C105</f>
        <v>0</v>
      </c>
      <c r="D105" s="58" t="s">
        <v>97</v>
      </c>
      <c r="E105" s="82" t="str">
        <f>IF('Stone Processing'!E105=" "," ",IF('Stone Processing'!E105&gt;0,'Stone Processing'!E105,IF('Stone Processing'!E105="NTP","NTP", " ")))</f>
        <v xml:space="preserve"> </v>
      </c>
      <c r="F105" s="58" t="s">
        <v>98</v>
      </c>
      <c r="G105" s="110">
        <v>2.2000000000000001E-3</v>
      </c>
      <c r="H105" s="110">
        <v>7.3999999999999999E-4</v>
      </c>
      <c r="I105" s="151">
        <v>5.0000000000000002E-5</v>
      </c>
      <c r="J105" s="83"/>
      <c r="K105" s="83"/>
      <c r="L105" s="83"/>
      <c r="M105" s="83"/>
      <c r="N105" s="83"/>
      <c r="O105" s="83"/>
      <c r="Q105" s="83"/>
      <c r="R105" s="83"/>
      <c r="S105" s="83"/>
    </row>
    <row r="106" spans="1:20" x14ac:dyDescent="0.2">
      <c r="A106" s="58" t="s">
        <v>99</v>
      </c>
      <c r="B106" s="82">
        <f>+'Stone Processing'!B106</f>
        <v>0</v>
      </c>
      <c r="C106" s="86"/>
      <c r="D106" s="58" t="s">
        <v>100</v>
      </c>
      <c r="E106" s="82" t="str">
        <f>IF('Stone Processing'!E106=" "," ",IF('Stone Processing'!E106&gt;0,'Stone Processing'!E106,IF('Stone Processing'!E106="NTP","NTP", " ")))</f>
        <v xml:space="preserve"> </v>
      </c>
      <c r="F106" s="58" t="s">
        <v>101</v>
      </c>
      <c r="G106" s="110">
        <f>G104*(1-0.99)</f>
        <v>2.5000000000000022E-4</v>
      </c>
      <c r="H106" s="110">
        <f>H104*(1-0.99)</f>
        <v>8.7000000000000068E-5</v>
      </c>
      <c r="I106" s="151">
        <f>I104*(1-0.99)</f>
        <v>2.5588235294117672E-5</v>
      </c>
      <c r="J106" s="83">
        <f>C104*(E104*G104+E105*G105+E106*G106)/2000</f>
        <v>0</v>
      </c>
      <c r="K106" s="83">
        <f>C104*(E104*H104+E105*H105+E106*H106)/2000</f>
        <v>0</v>
      </c>
      <c r="L106" s="83">
        <f>$C104*($E104*I104+$E105*I105+$E106*I106)/2000</f>
        <v>0</v>
      </c>
      <c r="M106" s="83">
        <f>C105*(E104*G104+E105*G105+E106*G106)</f>
        <v>0</v>
      </c>
      <c r="N106" s="83">
        <f>C105*(E104*H104+E105*H105+E106*H106)</f>
        <v>0</v>
      </c>
      <c r="O106" s="83">
        <f>$C105*($E104*I104+$E105*I105+$E106*I106)</f>
        <v>0</v>
      </c>
      <c r="P106" s="83">
        <f>C105*8760*G104/2000*(E104+E105+E106)</f>
        <v>0</v>
      </c>
      <c r="Q106" s="83">
        <f>C105*8760*H104/2000*(E104+E105+E106)</f>
        <v>0</v>
      </c>
      <c r="R106" s="83">
        <f>$C105*8760*I104/2000*(E104+E105+E106)</f>
        <v>0</v>
      </c>
      <c r="S106" s="83" t="str">
        <f>IF($B106=" "," ",IF($B106=4,K106,"0"))</f>
        <v xml:space="preserve"> </v>
      </c>
      <c r="T106" s="83" t="str">
        <f>IF($B106=" "," ",IF($B106=4,L106,"0"))</f>
        <v xml:space="preserve"> </v>
      </c>
    </row>
    <row r="107" spans="1:20" x14ac:dyDescent="0.2">
      <c r="A107" s="58"/>
      <c r="B107" s="87"/>
      <c r="C107" s="87"/>
      <c r="D107" s="58"/>
      <c r="E107" s="59"/>
      <c r="F107" s="58"/>
      <c r="G107" s="110"/>
      <c r="H107" s="110"/>
      <c r="I107" s="152"/>
      <c r="J107" s="83"/>
      <c r="K107" s="83"/>
      <c r="L107" s="83"/>
      <c r="M107" s="83"/>
      <c r="N107" s="83"/>
      <c r="O107" s="83"/>
      <c r="P107" s="83"/>
      <c r="Q107" s="83"/>
      <c r="R107" s="83"/>
      <c r="S107" s="83"/>
    </row>
    <row r="108" spans="1:20" x14ac:dyDescent="0.2">
      <c r="A108" s="58" t="s">
        <v>105</v>
      </c>
      <c r="B108" s="59"/>
      <c r="C108" s="81">
        <f>+'Stone Processing'!C108</f>
        <v>0</v>
      </c>
      <c r="D108" s="58" t="s">
        <v>33</v>
      </c>
      <c r="E108" s="82" t="str">
        <f>IF('Stone Processing'!E108=" "," ",IF('Stone Processing'!E108=1,'Stone Processing'!E108,"  "))</f>
        <v xml:space="preserve"> </v>
      </c>
      <c r="F108" s="58" t="s">
        <v>34</v>
      </c>
      <c r="G108" s="110"/>
      <c r="H108" s="110"/>
      <c r="I108" s="152"/>
      <c r="J108" s="83"/>
      <c r="K108" s="83"/>
      <c r="L108" s="83"/>
      <c r="M108" s="83"/>
      <c r="N108" s="83"/>
      <c r="O108" s="83"/>
      <c r="Q108" s="83"/>
      <c r="R108" s="83"/>
      <c r="S108" s="83"/>
    </row>
    <row r="109" spans="1:20" x14ac:dyDescent="0.2">
      <c r="A109" s="58" t="s">
        <v>35</v>
      </c>
      <c r="B109" s="82">
        <f>+'Stone Processing'!B109</f>
        <v>0</v>
      </c>
      <c r="C109" s="82">
        <f>C110*8760</f>
        <v>0</v>
      </c>
      <c r="D109" s="58" t="s">
        <v>36</v>
      </c>
      <c r="E109" s="82" t="str">
        <f>IF('Stone Processing'!E109=" "," ",IF('Stone Processing'!E109&gt;0,'Stone Processing'!E109,IF('Stone Processing'!E109="NTP","NTP", " ")))</f>
        <v xml:space="preserve"> </v>
      </c>
      <c r="F109" s="58" t="s">
        <v>37</v>
      </c>
      <c r="G109" s="110">
        <v>2.5000000000000001E-2</v>
      </c>
      <c r="H109" s="110">
        <v>8.6999999999999994E-3</v>
      </c>
      <c r="I109" s="151">
        <f>(H109*15)/51</f>
        <v>2.5588235294117649E-3</v>
      </c>
      <c r="J109" s="83"/>
      <c r="K109" s="83"/>
      <c r="L109" s="83"/>
      <c r="M109" s="83"/>
      <c r="N109" s="83"/>
      <c r="O109" s="83"/>
      <c r="Q109" s="83"/>
      <c r="R109" s="83"/>
      <c r="S109" s="83"/>
    </row>
    <row r="110" spans="1:20" x14ac:dyDescent="0.2">
      <c r="A110" s="58" t="s">
        <v>38</v>
      </c>
      <c r="B110" s="82">
        <f>+'Stone Processing'!B110</f>
        <v>0</v>
      </c>
      <c r="C110" s="82">
        <f>+'Stone Processing'!C110</f>
        <v>0</v>
      </c>
      <c r="D110" s="58" t="s">
        <v>97</v>
      </c>
      <c r="E110" s="82" t="str">
        <f>IF('Stone Processing'!E110=" "," ",IF('Stone Processing'!E110&gt;0,'Stone Processing'!E110,IF('Stone Processing'!E110="NTP","NTP", " ")))</f>
        <v xml:space="preserve"> </v>
      </c>
      <c r="F110" s="58" t="s">
        <v>98</v>
      </c>
      <c r="G110" s="110">
        <v>2.2000000000000001E-3</v>
      </c>
      <c r="H110" s="110">
        <v>7.3999999999999999E-4</v>
      </c>
      <c r="I110" s="151">
        <v>5.0000000000000002E-5</v>
      </c>
      <c r="J110" s="83"/>
      <c r="K110" s="83"/>
      <c r="L110" s="83"/>
      <c r="M110" s="83"/>
      <c r="N110" s="83"/>
      <c r="O110" s="83"/>
      <c r="Q110" s="83"/>
      <c r="R110" s="83"/>
      <c r="S110" s="83"/>
    </row>
    <row r="111" spans="1:20" x14ac:dyDescent="0.2">
      <c r="A111" s="58" t="s">
        <v>99</v>
      </c>
      <c r="B111" s="82">
        <f>+'Stone Processing'!B111</f>
        <v>0</v>
      </c>
      <c r="C111" s="86"/>
      <c r="D111" s="58" t="s">
        <v>100</v>
      </c>
      <c r="E111" s="82" t="str">
        <f>IF('Stone Processing'!E111=" "," ",IF('Stone Processing'!E111&gt;0,'Stone Processing'!E111,IF('Stone Processing'!E111="NTP","NTP", " ")))</f>
        <v xml:space="preserve"> </v>
      </c>
      <c r="F111" s="58" t="s">
        <v>101</v>
      </c>
      <c r="G111" s="110">
        <f>G109*(1-0.99)</f>
        <v>2.5000000000000022E-4</v>
      </c>
      <c r="H111" s="110">
        <f>H109*(1-0.99)</f>
        <v>8.7000000000000068E-5</v>
      </c>
      <c r="I111" s="151">
        <f>I109*(1-0.99)</f>
        <v>2.5588235294117672E-5</v>
      </c>
      <c r="J111" s="83">
        <f>C109*(E109*G109+E110*G110+E111*G111)/2000</f>
        <v>0</v>
      </c>
      <c r="K111" s="83">
        <f>C109*(E109*H109+E110*H110+E111*H111)/2000</f>
        <v>0</v>
      </c>
      <c r="L111" s="83">
        <f>$C109*($E109*I109+$E110*I110+$E111*I111)/2000</f>
        <v>0</v>
      </c>
      <c r="M111" s="83">
        <f>C110*(E109*G109+E110*G110+E111*G111)</f>
        <v>0</v>
      </c>
      <c r="N111" s="83">
        <f>C110*(E109*H109+E110*H110+E111*H111)</f>
        <v>0</v>
      </c>
      <c r="O111" s="83">
        <f>$C110*($E109*I109+$E110*I110+$E111*I111)</f>
        <v>0</v>
      </c>
      <c r="P111" s="83">
        <f>C110*8760*G109/2000*(E109+E110+E111)</f>
        <v>0</v>
      </c>
      <c r="Q111" s="83">
        <f>C110*8760*H109/2000*(E109+E110+E111)</f>
        <v>0</v>
      </c>
      <c r="R111" s="83">
        <f>$C110*8760*I109/2000*(E109+E110+E111)</f>
        <v>0</v>
      </c>
      <c r="S111" s="83" t="str">
        <f>IF($B111=" "," ",IF($B111=4,K111,"0"))</f>
        <v xml:space="preserve"> </v>
      </c>
      <c r="T111" s="83" t="str">
        <f>IF($B111=" "," ",IF($B111=4,L111,"0"))</f>
        <v xml:space="preserve"> </v>
      </c>
    </row>
    <row r="112" spans="1:20" x14ac:dyDescent="0.2">
      <c r="C112" s="59"/>
      <c r="E112" s="59"/>
      <c r="I112" s="57"/>
    </row>
    <row r="113" spans="1:20" x14ac:dyDescent="0.2">
      <c r="A113" s="58" t="s">
        <v>105</v>
      </c>
      <c r="B113" s="59"/>
      <c r="C113" s="81">
        <f>+'Stone Processing'!C113</f>
        <v>0</v>
      </c>
      <c r="D113" s="58" t="s">
        <v>33</v>
      </c>
      <c r="E113" s="82" t="str">
        <f>IF('Stone Processing'!E113=" "," ",IF('Stone Processing'!E113=1,'Stone Processing'!E113,"  "))</f>
        <v xml:space="preserve"> </v>
      </c>
      <c r="F113" s="58" t="s">
        <v>34</v>
      </c>
      <c r="G113" s="110"/>
      <c r="H113" s="110"/>
      <c r="I113" s="152"/>
      <c r="J113" s="83"/>
      <c r="K113" s="83"/>
      <c r="L113" s="83"/>
      <c r="M113" s="83"/>
      <c r="N113" s="83"/>
      <c r="O113" s="83"/>
      <c r="Q113" s="83"/>
      <c r="R113" s="83"/>
      <c r="S113" s="83"/>
    </row>
    <row r="114" spans="1:20" x14ac:dyDescent="0.2">
      <c r="A114" s="58" t="s">
        <v>35</v>
      </c>
      <c r="B114" s="82">
        <f>+'Stone Processing'!B114</f>
        <v>0</v>
      </c>
      <c r="C114" s="82">
        <f>C115*8760</f>
        <v>0</v>
      </c>
      <c r="D114" s="58" t="s">
        <v>36</v>
      </c>
      <c r="E114" s="82" t="str">
        <f>IF('Stone Processing'!E114=" "," ",IF('Stone Processing'!E114&gt;0,'Stone Processing'!E114,IF('Stone Processing'!E114="NTP","NTP", " ")))</f>
        <v xml:space="preserve"> </v>
      </c>
      <c r="F114" s="58" t="s">
        <v>37</v>
      </c>
      <c r="G114" s="110">
        <v>2.5000000000000001E-2</v>
      </c>
      <c r="H114" s="110">
        <v>8.6999999999999994E-3</v>
      </c>
      <c r="I114" s="151">
        <f>(H114*15)/51</f>
        <v>2.5588235294117649E-3</v>
      </c>
      <c r="J114" s="83"/>
      <c r="K114" s="83"/>
      <c r="L114" s="83"/>
      <c r="M114" s="83"/>
      <c r="N114" s="83"/>
      <c r="O114" s="83"/>
      <c r="Q114" s="83"/>
      <c r="R114" s="83"/>
      <c r="S114" s="83"/>
    </row>
    <row r="115" spans="1:20" x14ac:dyDescent="0.2">
      <c r="A115" s="58" t="s">
        <v>38</v>
      </c>
      <c r="B115" s="82">
        <f>+'Stone Processing'!B115</f>
        <v>0</v>
      </c>
      <c r="C115" s="82">
        <f>+'Stone Processing'!C115</f>
        <v>0</v>
      </c>
      <c r="D115" s="58" t="s">
        <v>97</v>
      </c>
      <c r="E115" s="82" t="str">
        <f>IF('Stone Processing'!E115=" "," ",IF('Stone Processing'!E115&gt;0,'Stone Processing'!E115,IF('Stone Processing'!E115="NTP","NTP", " ")))</f>
        <v xml:space="preserve"> </v>
      </c>
      <c r="F115" s="58" t="s">
        <v>98</v>
      </c>
      <c r="G115" s="110">
        <v>2.2000000000000001E-3</v>
      </c>
      <c r="H115" s="110">
        <v>7.3999999999999999E-4</v>
      </c>
      <c r="I115" s="151">
        <v>5.0000000000000002E-5</v>
      </c>
      <c r="J115" s="83"/>
      <c r="K115" s="83"/>
      <c r="L115" s="83"/>
      <c r="M115" s="83"/>
      <c r="N115" s="83"/>
      <c r="O115" s="83"/>
      <c r="Q115" s="83"/>
      <c r="R115" s="83"/>
      <c r="S115" s="83"/>
    </row>
    <row r="116" spans="1:20" x14ac:dyDescent="0.2">
      <c r="A116" s="58" t="s">
        <v>99</v>
      </c>
      <c r="B116" s="82">
        <f>+'Stone Processing'!B116</f>
        <v>0</v>
      </c>
      <c r="C116" s="86"/>
      <c r="D116" s="58" t="s">
        <v>100</v>
      </c>
      <c r="E116" s="82" t="str">
        <f>IF('Stone Processing'!E116=" "," ",IF('Stone Processing'!E116&gt;0,'Stone Processing'!E116,IF('Stone Processing'!E116="NTP","NTP", " ")))</f>
        <v xml:space="preserve"> </v>
      </c>
      <c r="F116" s="58" t="s">
        <v>101</v>
      </c>
      <c r="G116" s="110">
        <f>G114*(1-0.99)</f>
        <v>2.5000000000000022E-4</v>
      </c>
      <c r="H116" s="110">
        <f>H114*(1-0.99)</f>
        <v>8.7000000000000068E-5</v>
      </c>
      <c r="I116" s="151">
        <f>I114*(1-0.99)</f>
        <v>2.5588235294117672E-5</v>
      </c>
      <c r="J116" s="83">
        <f>C114*(E114*G114+E115*G115+E116*G116)/2000</f>
        <v>0</v>
      </c>
      <c r="K116" s="83">
        <f>C114*(E114*H114+E115*H115+E116*H116)/2000</f>
        <v>0</v>
      </c>
      <c r="L116" s="83">
        <f>$C114*($E114*I114+$E115*I115+$E116*I116)/2000</f>
        <v>0</v>
      </c>
      <c r="M116" s="83">
        <f>C115*(E114*G114+E115*G115+E116*G116)</f>
        <v>0</v>
      </c>
      <c r="N116" s="83">
        <f>C115*(E114*H114+E115*H115+E116*H116)</f>
        <v>0</v>
      </c>
      <c r="O116" s="83">
        <f>$C115*($E114*I114+$E115*I115+$E116*I116)</f>
        <v>0</v>
      </c>
      <c r="P116" s="83">
        <f>C115*8760*G114/2000*(E114+E115+E116)</f>
        <v>0</v>
      </c>
      <c r="Q116" s="83">
        <f>C115*8760*H114/2000*(E114+E115+E116)</f>
        <v>0</v>
      </c>
      <c r="R116" s="83">
        <f>$C115*8760*I114/2000*(E114+E115+E116)</f>
        <v>0</v>
      </c>
      <c r="S116" s="83" t="str">
        <f>IF($B116=" "," ",IF($B116=4,K116,"0"))</f>
        <v xml:space="preserve"> </v>
      </c>
      <c r="T116" s="83" t="str">
        <f>IF($B116=" "," ",IF($B116=4,L116,"0"))</f>
        <v xml:space="preserve"> </v>
      </c>
    </row>
    <row r="117" spans="1:20" x14ac:dyDescent="0.2">
      <c r="B117" s="59"/>
      <c r="C117" s="59"/>
      <c r="E117" s="59"/>
      <c r="G117" s="110"/>
      <c r="H117" s="110"/>
      <c r="I117" s="110"/>
      <c r="J117" s="83"/>
      <c r="K117" s="83"/>
      <c r="L117" s="83"/>
      <c r="M117" s="83"/>
      <c r="N117" s="83"/>
      <c r="O117" s="83"/>
      <c r="Q117" s="83"/>
      <c r="R117" s="83"/>
      <c r="S117" s="226" t="s">
        <v>61</v>
      </c>
      <c r="T117" s="226"/>
    </row>
    <row r="118" spans="1:20" x14ac:dyDescent="0.2">
      <c r="G118" s="57"/>
      <c r="H118" s="57"/>
      <c r="I118" s="57"/>
      <c r="J118" s="208" t="s">
        <v>96</v>
      </c>
      <c r="K118" s="208"/>
      <c r="L118" s="208"/>
      <c r="M118" s="208" t="s">
        <v>96</v>
      </c>
      <c r="N118" s="208"/>
      <c r="O118" s="208"/>
      <c r="P118" s="219" t="s">
        <v>58</v>
      </c>
      <c r="Q118" s="219"/>
      <c r="R118" s="219"/>
      <c r="S118" s="219" t="s">
        <v>79</v>
      </c>
      <c r="T118" s="219"/>
    </row>
    <row r="119" spans="1:20" x14ac:dyDescent="0.2">
      <c r="G119" s="217" t="s">
        <v>16</v>
      </c>
      <c r="H119" s="217"/>
      <c r="I119" s="217"/>
      <c r="J119" s="208" t="s">
        <v>55</v>
      </c>
      <c r="K119" s="208"/>
      <c r="L119" s="208"/>
      <c r="M119" s="208" t="s">
        <v>56</v>
      </c>
      <c r="N119" s="208"/>
      <c r="O119" s="208"/>
      <c r="P119" s="218" t="s">
        <v>57</v>
      </c>
      <c r="Q119" s="218"/>
      <c r="R119" s="218"/>
      <c r="S119" s="218" t="s">
        <v>60</v>
      </c>
      <c r="T119" s="218"/>
    </row>
    <row r="120" spans="1:20" x14ac:dyDescent="0.2">
      <c r="G120" s="80" t="s">
        <v>17</v>
      </c>
      <c r="H120" s="80" t="s">
        <v>18</v>
      </c>
      <c r="I120" s="80" t="s">
        <v>51</v>
      </c>
      <c r="J120" s="80" t="s">
        <v>17</v>
      </c>
      <c r="K120" s="80" t="s">
        <v>19</v>
      </c>
      <c r="L120" s="80" t="s">
        <v>51</v>
      </c>
      <c r="M120" s="80" t="s">
        <v>17</v>
      </c>
      <c r="N120" s="80" t="s">
        <v>19</v>
      </c>
      <c r="O120" s="80" t="s">
        <v>51</v>
      </c>
      <c r="P120" s="80" t="s">
        <v>17</v>
      </c>
      <c r="Q120" s="80" t="s">
        <v>19</v>
      </c>
      <c r="R120" s="80" t="s">
        <v>51</v>
      </c>
      <c r="S120" s="80" t="s">
        <v>19</v>
      </c>
      <c r="T120" s="80" t="s">
        <v>51</v>
      </c>
    </row>
    <row r="121" spans="1:20" x14ac:dyDescent="0.2">
      <c r="A121" s="58" t="s">
        <v>20</v>
      </c>
      <c r="D121" s="58" t="s">
        <v>21</v>
      </c>
      <c r="E121" s="58" t="s">
        <v>22</v>
      </c>
      <c r="G121" s="80" t="s">
        <v>23</v>
      </c>
      <c r="H121" s="80" t="s">
        <v>23</v>
      </c>
      <c r="I121" s="80" t="s">
        <v>23</v>
      </c>
      <c r="J121" s="80" t="s">
        <v>24</v>
      </c>
      <c r="K121" s="80" t="s">
        <v>24</v>
      </c>
      <c r="L121" s="80" t="s">
        <v>24</v>
      </c>
      <c r="M121" s="80" t="s">
        <v>25</v>
      </c>
      <c r="N121" s="80" t="s">
        <v>25</v>
      </c>
      <c r="O121" s="80" t="s">
        <v>24</v>
      </c>
      <c r="P121" s="80" t="s">
        <v>24</v>
      </c>
      <c r="Q121" s="80" t="s">
        <v>24</v>
      </c>
      <c r="R121" s="80" t="s">
        <v>24</v>
      </c>
      <c r="S121" s="80" t="s">
        <v>24</v>
      </c>
      <c r="T121" s="80" t="s">
        <v>24</v>
      </c>
    </row>
    <row r="122" spans="1:20" x14ac:dyDescent="0.2">
      <c r="A122" s="58" t="s">
        <v>26</v>
      </c>
      <c r="B122" s="58" t="s">
        <v>26</v>
      </c>
      <c r="D122" s="58" t="s">
        <v>27</v>
      </c>
      <c r="E122" s="58" t="s">
        <v>28</v>
      </c>
      <c r="G122" s="80" t="s">
        <v>29</v>
      </c>
      <c r="H122" s="80" t="s">
        <v>30</v>
      </c>
      <c r="I122" s="80" t="s">
        <v>30</v>
      </c>
      <c r="J122" s="80" t="s">
        <v>29</v>
      </c>
      <c r="K122" s="80" t="s">
        <v>29</v>
      </c>
      <c r="L122" s="80" t="s">
        <v>31</v>
      </c>
      <c r="M122" s="80" t="s">
        <v>31</v>
      </c>
      <c r="N122" s="80" t="s">
        <v>31</v>
      </c>
      <c r="O122" s="80" t="s">
        <v>31</v>
      </c>
      <c r="P122" s="80" t="s">
        <v>31</v>
      </c>
      <c r="Q122" s="80" t="s">
        <v>31</v>
      </c>
      <c r="R122" s="80" t="s">
        <v>31</v>
      </c>
      <c r="S122" s="80" t="s">
        <v>31</v>
      </c>
      <c r="T122" s="80" t="s">
        <v>31</v>
      </c>
    </row>
    <row r="123" spans="1:20" x14ac:dyDescent="0.2">
      <c r="A123" s="58" t="s">
        <v>105</v>
      </c>
      <c r="B123" s="59"/>
      <c r="C123" s="81">
        <f>+'Stone Processing'!C123</f>
        <v>0</v>
      </c>
      <c r="D123" s="58" t="s">
        <v>33</v>
      </c>
      <c r="E123" s="82" t="str">
        <f>IF('Stone Processing'!E123=" "," ",IF('Stone Processing'!E123=1,'Stone Processing'!E123,"  "))</f>
        <v xml:space="preserve"> </v>
      </c>
      <c r="F123" s="58" t="s">
        <v>34</v>
      </c>
      <c r="G123" s="110"/>
      <c r="H123" s="110"/>
      <c r="I123" s="110"/>
      <c r="J123" s="83"/>
      <c r="K123" s="83"/>
      <c r="L123" s="83"/>
      <c r="M123" s="83"/>
      <c r="N123" s="83"/>
      <c r="O123" s="83"/>
      <c r="Q123" s="83"/>
      <c r="R123" s="83"/>
      <c r="S123" s="83"/>
    </row>
    <row r="124" spans="1:20" x14ac:dyDescent="0.2">
      <c r="A124" s="58" t="s">
        <v>35</v>
      </c>
      <c r="B124" s="82">
        <f>+'Stone Processing'!B124</f>
        <v>0</v>
      </c>
      <c r="C124" s="82">
        <f>C125*8760</f>
        <v>0</v>
      </c>
      <c r="D124" s="58" t="s">
        <v>36</v>
      </c>
      <c r="E124" s="82" t="str">
        <f>IF('Stone Processing'!E124=" "," ",IF('Stone Processing'!E124&gt;0,'Stone Processing'!E124,IF('Stone Processing'!E124="NTP","NTP", " ")))</f>
        <v xml:space="preserve"> </v>
      </c>
      <c r="F124" s="58" t="s">
        <v>37</v>
      </c>
      <c r="G124" s="110">
        <v>2.5000000000000001E-2</v>
      </c>
      <c r="H124" s="110">
        <v>8.6999999999999994E-3</v>
      </c>
      <c r="I124" s="151">
        <f>(H124*15)/51</f>
        <v>2.5588235294117649E-3</v>
      </c>
      <c r="J124" s="83"/>
      <c r="K124" s="83"/>
      <c r="L124" s="83"/>
      <c r="M124" s="83"/>
      <c r="N124" s="83"/>
      <c r="O124" s="83"/>
      <c r="Q124" s="83"/>
      <c r="R124" s="83"/>
      <c r="S124" s="83"/>
    </row>
    <row r="125" spans="1:20" x14ac:dyDescent="0.2">
      <c r="A125" s="58" t="s">
        <v>38</v>
      </c>
      <c r="B125" s="82">
        <f>+'Stone Processing'!B125</f>
        <v>0</v>
      </c>
      <c r="C125" s="82">
        <f>+'Stone Processing'!C125</f>
        <v>0</v>
      </c>
      <c r="D125" s="58" t="s">
        <v>97</v>
      </c>
      <c r="E125" s="82" t="str">
        <f>IF('Stone Processing'!E125=" "," ",IF('Stone Processing'!E125&gt;0,'Stone Processing'!E125,IF('Stone Processing'!E125="NTP","NTP", " ")))</f>
        <v xml:space="preserve"> </v>
      </c>
      <c r="F125" s="58" t="s">
        <v>98</v>
      </c>
      <c r="G125" s="110">
        <v>2.2000000000000001E-3</v>
      </c>
      <c r="H125" s="110">
        <v>7.3999999999999999E-4</v>
      </c>
      <c r="I125" s="151">
        <v>5.0000000000000002E-5</v>
      </c>
      <c r="J125" s="83"/>
      <c r="K125" s="83"/>
      <c r="L125" s="83"/>
      <c r="M125" s="83"/>
      <c r="N125" s="83"/>
      <c r="O125" s="83"/>
      <c r="Q125" s="83"/>
      <c r="R125" s="83"/>
      <c r="S125" s="83"/>
    </row>
    <row r="126" spans="1:20" x14ac:dyDescent="0.2">
      <c r="A126" s="58" t="s">
        <v>99</v>
      </c>
      <c r="B126" s="82">
        <f>+'Stone Processing'!B126</f>
        <v>0</v>
      </c>
      <c r="C126" s="86"/>
      <c r="D126" s="58" t="s">
        <v>100</v>
      </c>
      <c r="E126" s="82" t="str">
        <f>IF('Stone Processing'!E126=" "," ",IF('Stone Processing'!E126&gt;0,'Stone Processing'!E126,IF('Stone Processing'!E126="NTP","NTP", " ")))</f>
        <v xml:space="preserve"> </v>
      </c>
      <c r="F126" s="58" t="s">
        <v>101</v>
      </c>
      <c r="G126" s="110">
        <f>G124*(1-0.99)</f>
        <v>2.5000000000000022E-4</v>
      </c>
      <c r="H126" s="110">
        <f>H124*(1-0.99)</f>
        <v>8.7000000000000068E-5</v>
      </c>
      <c r="I126" s="151">
        <f>I124*(1-0.99)</f>
        <v>2.5588235294117672E-5</v>
      </c>
      <c r="J126" s="83">
        <f>C124*(E124*G124+E125*G125+E126*G126)/2000</f>
        <v>0</v>
      </c>
      <c r="K126" s="83">
        <f>C124*(E124*H124+E125*H125+E126*H126)/2000</f>
        <v>0</v>
      </c>
      <c r="L126" s="83">
        <f>$C124*($E124*I124+$E125*I125+$E126*I126)/2000</f>
        <v>0</v>
      </c>
      <c r="M126" s="83">
        <f>C125*(E124*G124+E125*G125+E126*G126)</f>
        <v>0</v>
      </c>
      <c r="N126" s="83">
        <f>C125*(E124*H124+E125*H125+E126*H126)</f>
        <v>0</v>
      </c>
      <c r="O126" s="83">
        <f>$C125*($E124*I124+$E125*I125+$E126*I126)</f>
        <v>0</v>
      </c>
      <c r="P126" s="83">
        <f>C125*8760*G124/2000*(E124+E125+E126)</f>
        <v>0</v>
      </c>
      <c r="Q126" s="83">
        <f>C125*8760*H124/2000*(E124+E125+E126)</f>
        <v>0</v>
      </c>
      <c r="R126" s="83">
        <f>$C125*8760*I124/2000*(E124+E125+E126)</f>
        <v>0</v>
      </c>
      <c r="S126" s="83" t="str">
        <f>IF($B126=" "," ",IF($B126=4,K126,"0"))</f>
        <v xml:space="preserve"> </v>
      </c>
      <c r="T126" s="83" t="str">
        <f>IF($B126=" "," ",IF($B126=4,L126,"0"))</f>
        <v xml:space="preserve"> </v>
      </c>
    </row>
    <row r="127" spans="1:20" x14ac:dyDescent="0.2">
      <c r="B127" s="59"/>
      <c r="C127" s="59"/>
      <c r="E127" s="59"/>
      <c r="G127" s="110"/>
      <c r="H127" s="110"/>
      <c r="I127" s="152"/>
      <c r="J127" s="83"/>
      <c r="K127" s="83"/>
      <c r="L127" s="83"/>
      <c r="M127" s="83"/>
      <c r="N127" s="83"/>
      <c r="O127" s="83"/>
      <c r="Q127" s="83"/>
      <c r="R127" s="83"/>
      <c r="S127" s="83"/>
    </row>
    <row r="128" spans="1:20" x14ac:dyDescent="0.2">
      <c r="A128" s="58" t="s">
        <v>105</v>
      </c>
      <c r="B128" s="59"/>
      <c r="C128" s="81">
        <f>+'Stone Processing'!C128</f>
        <v>0</v>
      </c>
      <c r="D128" s="58" t="s">
        <v>33</v>
      </c>
      <c r="E128" s="82" t="str">
        <f>IF('Stone Processing'!E128=" "," ",IF('Stone Processing'!E128=1,'Stone Processing'!E128,"  "))</f>
        <v xml:space="preserve"> </v>
      </c>
      <c r="F128" s="58" t="s">
        <v>34</v>
      </c>
      <c r="G128" s="110"/>
      <c r="H128" s="110"/>
      <c r="I128" s="152"/>
      <c r="J128" s="83"/>
      <c r="K128" s="83"/>
      <c r="L128" s="83"/>
      <c r="M128" s="83"/>
      <c r="N128" s="83"/>
      <c r="O128" s="83"/>
      <c r="Q128" s="83"/>
      <c r="R128" s="83"/>
      <c r="S128" s="83"/>
    </row>
    <row r="129" spans="1:20" x14ac:dyDescent="0.2">
      <c r="A129" s="58" t="s">
        <v>35</v>
      </c>
      <c r="B129" s="82">
        <f>+'Stone Processing'!B129</f>
        <v>0</v>
      </c>
      <c r="C129" s="82">
        <f>C130*8760</f>
        <v>0</v>
      </c>
      <c r="D129" s="58" t="s">
        <v>36</v>
      </c>
      <c r="E129" s="82" t="str">
        <f>IF('Stone Processing'!E129=" "," ",IF('Stone Processing'!E129&gt;0,'Stone Processing'!E129,IF('Stone Processing'!E129="NTP","NTP", " ")))</f>
        <v xml:space="preserve"> </v>
      </c>
      <c r="F129" s="58" t="s">
        <v>37</v>
      </c>
      <c r="G129" s="110">
        <v>2.5000000000000001E-2</v>
      </c>
      <c r="H129" s="110">
        <v>8.6999999999999994E-3</v>
      </c>
      <c r="I129" s="151">
        <f>(H129*15)/51</f>
        <v>2.5588235294117649E-3</v>
      </c>
      <c r="J129" s="83"/>
      <c r="K129" s="83"/>
      <c r="L129" s="83"/>
      <c r="M129" s="83"/>
      <c r="N129" s="83"/>
      <c r="O129" s="83"/>
      <c r="Q129" s="83"/>
      <c r="R129" s="83"/>
      <c r="S129" s="83"/>
    </row>
    <row r="130" spans="1:20" x14ac:dyDescent="0.2">
      <c r="A130" s="58" t="s">
        <v>38</v>
      </c>
      <c r="B130" s="82">
        <f>+'Stone Processing'!B130</f>
        <v>0</v>
      </c>
      <c r="C130" s="82">
        <f>+'Stone Processing'!C130</f>
        <v>0</v>
      </c>
      <c r="D130" s="58" t="s">
        <v>97</v>
      </c>
      <c r="E130" s="82" t="str">
        <f>IF('Stone Processing'!E130=" "," ",IF('Stone Processing'!E130&gt;0,'Stone Processing'!E130,IF('Stone Processing'!E130="NTP","NTP", " ")))</f>
        <v xml:space="preserve"> </v>
      </c>
      <c r="F130" s="58" t="s">
        <v>98</v>
      </c>
      <c r="G130" s="110">
        <v>2.2000000000000001E-3</v>
      </c>
      <c r="H130" s="110">
        <v>7.3999999999999999E-4</v>
      </c>
      <c r="I130" s="151">
        <v>5.0000000000000002E-5</v>
      </c>
      <c r="J130" s="83"/>
      <c r="K130" s="83"/>
      <c r="L130" s="83"/>
      <c r="M130" s="83"/>
      <c r="N130" s="83"/>
      <c r="O130" s="83"/>
      <c r="Q130" s="83"/>
      <c r="R130" s="83"/>
      <c r="S130" s="83"/>
    </row>
    <row r="131" spans="1:20" x14ac:dyDescent="0.2">
      <c r="A131" s="58" t="s">
        <v>99</v>
      </c>
      <c r="B131" s="82">
        <f>+'Stone Processing'!B131</f>
        <v>0</v>
      </c>
      <c r="C131" s="86"/>
      <c r="D131" s="58" t="s">
        <v>100</v>
      </c>
      <c r="E131" s="82" t="str">
        <f>IF('Stone Processing'!E131=" "," ",IF('Stone Processing'!E131&gt;0,'Stone Processing'!E131,IF('Stone Processing'!E131="NTP","NTP", " ")))</f>
        <v xml:space="preserve"> </v>
      </c>
      <c r="F131" s="58" t="s">
        <v>101</v>
      </c>
      <c r="G131" s="110">
        <f>G129*(1-0.99)</f>
        <v>2.5000000000000022E-4</v>
      </c>
      <c r="H131" s="110">
        <f>H129*(1-0.99)</f>
        <v>8.7000000000000068E-5</v>
      </c>
      <c r="I131" s="151">
        <f>I129*(1-0.99)</f>
        <v>2.5588235294117672E-5</v>
      </c>
      <c r="J131" s="83">
        <f>C129*(E129*G129+E130*G130+E131*G131)/2000</f>
        <v>0</v>
      </c>
      <c r="K131" s="83">
        <f>C129*(E129*H129+E130*H130+E131*H131)/2000</f>
        <v>0</v>
      </c>
      <c r="L131" s="83">
        <f>$C129*($E129*I129+$E130*I130+$E131*I131)/2000</f>
        <v>0</v>
      </c>
      <c r="M131" s="83">
        <f>C130*(E129*G129+E130*G130+E131*G131)</f>
        <v>0</v>
      </c>
      <c r="N131" s="83">
        <f>C130*(E129*H129+E130*H130+E131*H131)</f>
        <v>0</v>
      </c>
      <c r="O131" s="83">
        <f>$C130*($E129*I129+$E130*I130+$E131*I131)</f>
        <v>0</v>
      </c>
      <c r="P131" s="83">
        <f>C130*8760*G129/2000*(E129+E130+E131)</f>
        <v>0</v>
      </c>
      <c r="Q131" s="83">
        <f>C130*8760*H129/2000*(E129+E130+E131)</f>
        <v>0</v>
      </c>
      <c r="R131" s="83">
        <f>$C130*8760*I129/2000*(E129+E130+E131)</f>
        <v>0</v>
      </c>
      <c r="S131" s="83" t="str">
        <f>IF($B131=" "," ",IF($B131=4,K131,"0"))</f>
        <v xml:space="preserve"> </v>
      </c>
      <c r="T131" s="83" t="str">
        <f>IF($B131=" "," ",IF($B131=4,L131,"0"))</f>
        <v xml:space="preserve"> </v>
      </c>
    </row>
    <row r="132" spans="1:20" x14ac:dyDescent="0.2">
      <c r="B132" s="59"/>
      <c r="C132" s="59"/>
      <c r="E132" s="59"/>
      <c r="G132" s="110"/>
      <c r="H132" s="110"/>
      <c r="I132" s="152"/>
      <c r="J132" s="83"/>
      <c r="K132" s="83"/>
      <c r="L132" s="83"/>
      <c r="M132" s="83"/>
      <c r="N132" s="83"/>
      <c r="O132" s="83"/>
      <c r="Q132" s="83"/>
      <c r="R132" s="83"/>
      <c r="S132" s="83"/>
    </row>
    <row r="133" spans="1:20" x14ac:dyDescent="0.2">
      <c r="A133" s="58" t="s">
        <v>105</v>
      </c>
      <c r="B133" s="59"/>
      <c r="C133" s="81">
        <f>+'Stone Processing'!C133</f>
        <v>0</v>
      </c>
      <c r="D133" s="58" t="s">
        <v>33</v>
      </c>
      <c r="E133" s="82" t="str">
        <f>IF('Stone Processing'!E133=" "," ",IF('Stone Processing'!E133=1,'Stone Processing'!E133,"  "))</f>
        <v xml:space="preserve"> </v>
      </c>
      <c r="F133" s="58" t="s">
        <v>34</v>
      </c>
      <c r="G133" s="110"/>
      <c r="H133" s="110"/>
      <c r="I133" s="152"/>
      <c r="J133" s="83"/>
      <c r="K133" s="83"/>
      <c r="L133" s="83"/>
      <c r="M133" s="83"/>
      <c r="N133" s="83"/>
      <c r="O133" s="83"/>
      <c r="Q133" s="83"/>
      <c r="R133" s="83"/>
      <c r="S133" s="83"/>
    </row>
    <row r="134" spans="1:20" x14ac:dyDescent="0.2">
      <c r="A134" s="58" t="s">
        <v>35</v>
      </c>
      <c r="B134" s="82">
        <f>+'Stone Processing'!B134</f>
        <v>0</v>
      </c>
      <c r="C134" s="82">
        <f>C135*8760</f>
        <v>0</v>
      </c>
      <c r="D134" s="58" t="s">
        <v>36</v>
      </c>
      <c r="E134" s="82" t="str">
        <f>IF('Stone Processing'!E134=" "," ",IF('Stone Processing'!E134&gt;0,'Stone Processing'!E134,IF('Stone Processing'!E134="NTP","NTP", " ")))</f>
        <v xml:space="preserve"> </v>
      </c>
      <c r="F134" s="58" t="s">
        <v>37</v>
      </c>
      <c r="G134" s="110">
        <v>2.5000000000000001E-2</v>
      </c>
      <c r="H134" s="110">
        <v>8.6999999999999994E-3</v>
      </c>
      <c r="I134" s="151">
        <f>(H134*15)/51</f>
        <v>2.5588235294117649E-3</v>
      </c>
      <c r="J134" s="83"/>
      <c r="K134" s="83"/>
      <c r="L134" s="83"/>
      <c r="M134" s="83"/>
      <c r="N134" s="83"/>
      <c r="O134" s="83"/>
      <c r="Q134" s="83"/>
      <c r="R134" s="83"/>
      <c r="S134" s="83"/>
    </row>
    <row r="135" spans="1:20" x14ac:dyDescent="0.2">
      <c r="A135" s="58" t="s">
        <v>38</v>
      </c>
      <c r="B135" s="82">
        <f>+'Stone Processing'!B135</f>
        <v>0</v>
      </c>
      <c r="C135" s="82">
        <f>+'Stone Processing'!C135</f>
        <v>0</v>
      </c>
      <c r="D135" s="58" t="s">
        <v>97</v>
      </c>
      <c r="E135" s="82" t="str">
        <f>IF('Stone Processing'!E135=" "," ",IF('Stone Processing'!E135&gt;0,'Stone Processing'!E135,IF('Stone Processing'!E135="NTP","NTP", " ")))</f>
        <v xml:space="preserve"> </v>
      </c>
      <c r="F135" s="58" t="s">
        <v>98</v>
      </c>
      <c r="G135" s="110">
        <v>2.2000000000000001E-3</v>
      </c>
      <c r="H135" s="110">
        <v>7.3999999999999999E-4</v>
      </c>
      <c r="I135" s="151">
        <v>5.0000000000000002E-5</v>
      </c>
      <c r="J135" s="83"/>
      <c r="K135" s="83"/>
      <c r="L135" s="83"/>
      <c r="M135" s="83"/>
      <c r="N135" s="83"/>
      <c r="O135" s="83"/>
      <c r="Q135" s="83"/>
      <c r="R135" s="83"/>
      <c r="S135" s="83"/>
    </row>
    <row r="136" spans="1:20" x14ac:dyDescent="0.2">
      <c r="A136" s="58" t="s">
        <v>99</v>
      </c>
      <c r="B136" s="82">
        <f>+'Stone Processing'!B136</f>
        <v>0</v>
      </c>
      <c r="C136" s="86"/>
      <c r="D136" s="58" t="s">
        <v>100</v>
      </c>
      <c r="E136" s="82" t="str">
        <f>IF('Stone Processing'!E136=" "," ",IF('Stone Processing'!E136&gt;0,'Stone Processing'!E136,IF('Stone Processing'!E136="NTP","NTP", " ")))</f>
        <v xml:space="preserve"> </v>
      </c>
      <c r="F136" s="58" t="s">
        <v>101</v>
      </c>
      <c r="G136" s="110">
        <f>G134*(1-0.99)</f>
        <v>2.5000000000000022E-4</v>
      </c>
      <c r="H136" s="110">
        <f>H134*(1-0.99)</f>
        <v>8.7000000000000068E-5</v>
      </c>
      <c r="I136" s="151">
        <f>I134*(1-0.99)</f>
        <v>2.5588235294117672E-5</v>
      </c>
      <c r="J136" s="83">
        <f>C134*(E134*G134+E135*G135+E136*G136)/2000</f>
        <v>0</v>
      </c>
      <c r="K136" s="83">
        <f>C134*(E134*H134+E135*H135+E136*H136)/2000</f>
        <v>0</v>
      </c>
      <c r="L136" s="83">
        <f>$C134*($E134*I134+$E135*I135+$E136*I136)/2000</f>
        <v>0</v>
      </c>
      <c r="M136" s="83">
        <f>C135*(E134*G134+E135*G135+E136*G136)</f>
        <v>0</v>
      </c>
      <c r="N136" s="83">
        <f>C135*(E134*H134+E135*H135+E136*H136)</f>
        <v>0</v>
      </c>
      <c r="O136" s="83">
        <f>$C135*($E134*I134+$E135*I135+$E136*I136)</f>
        <v>0</v>
      </c>
      <c r="P136" s="83">
        <f>C135*8760*G134/2000*(E134+E135+E136)</f>
        <v>0</v>
      </c>
      <c r="Q136" s="83">
        <f>C135*8760*H134/2000*(E134+E135+E136)</f>
        <v>0</v>
      </c>
      <c r="R136" s="83">
        <f>$C135*8760*I134/2000*(E134+E135+E136)</f>
        <v>0</v>
      </c>
      <c r="S136" s="83" t="str">
        <f>IF($B136=" "," ",IF($B136=4,K136,"0"))</f>
        <v xml:space="preserve"> </v>
      </c>
      <c r="T136" s="83" t="str">
        <f>IF($B136=" "," ",IF($B136=4,L136,"0"))</f>
        <v xml:space="preserve"> </v>
      </c>
    </row>
    <row r="137" spans="1:20" x14ac:dyDescent="0.2">
      <c r="B137" s="59"/>
      <c r="C137" s="59"/>
      <c r="E137" s="59"/>
      <c r="G137" s="110"/>
      <c r="H137" s="110"/>
      <c r="I137" s="152"/>
      <c r="J137" s="83"/>
      <c r="K137" s="83"/>
      <c r="L137" s="83"/>
      <c r="M137" s="83"/>
      <c r="N137" s="83"/>
      <c r="O137" s="83"/>
      <c r="Q137" s="83"/>
      <c r="R137" s="83"/>
      <c r="S137" s="83"/>
    </row>
    <row r="138" spans="1:20" x14ac:dyDescent="0.2">
      <c r="A138" s="58" t="s">
        <v>105</v>
      </c>
      <c r="B138" s="59"/>
      <c r="C138" s="81">
        <f>+'Stone Processing'!C138</f>
        <v>0</v>
      </c>
      <c r="D138" s="58" t="s">
        <v>33</v>
      </c>
      <c r="E138" s="82" t="str">
        <f>IF('Stone Processing'!E138=" "," ",IF('Stone Processing'!E138=1,'Stone Processing'!E138,"  "))</f>
        <v xml:space="preserve"> </v>
      </c>
      <c r="F138" s="58" t="s">
        <v>34</v>
      </c>
      <c r="G138" s="110"/>
      <c r="H138" s="110"/>
      <c r="I138" s="152"/>
      <c r="J138" s="83"/>
      <c r="K138" s="83"/>
      <c r="L138" s="83"/>
      <c r="M138" s="83"/>
      <c r="N138" s="83"/>
      <c r="O138" s="83"/>
      <c r="Q138" s="83"/>
      <c r="R138" s="83"/>
      <c r="S138" s="83"/>
    </row>
    <row r="139" spans="1:20" x14ac:dyDescent="0.2">
      <c r="A139" s="58" t="s">
        <v>35</v>
      </c>
      <c r="B139" s="82">
        <f>+'Stone Processing'!B139</f>
        <v>0</v>
      </c>
      <c r="C139" s="82">
        <f>C140*8760</f>
        <v>0</v>
      </c>
      <c r="D139" s="58" t="s">
        <v>36</v>
      </c>
      <c r="E139" s="82" t="str">
        <f>IF('Stone Processing'!E139=" "," ",IF('Stone Processing'!E139&gt;0,'Stone Processing'!E139,IF('Stone Processing'!E139="NTP","NTP", " ")))</f>
        <v xml:space="preserve"> </v>
      </c>
      <c r="F139" s="58" t="s">
        <v>37</v>
      </c>
      <c r="G139" s="110">
        <v>2.5000000000000001E-2</v>
      </c>
      <c r="H139" s="110">
        <v>8.6999999999999994E-3</v>
      </c>
      <c r="I139" s="151">
        <f>(H139*15)/51</f>
        <v>2.5588235294117649E-3</v>
      </c>
      <c r="J139" s="83"/>
      <c r="K139" s="83"/>
      <c r="L139" s="83"/>
      <c r="M139" s="83"/>
      <c r="N139" s="83"/>
      <c r="O139" s="83"/>
      <c r="Q139" s="83"/>
      <c r="R139" s="83"/>
      <c r="S139" s="83"/>
    </row>
    <row r="140" spans="1:20" x14ac:dyDescent="0.2">
      <c r="A140" s="58" t="s">
        <v>38</v>
      </c>
      <c r="B140" s="82">
        <f>+'Stone Processing'!B140</f>
        <v>0</v>
      </c>
      <c r="C140" s="82">
        <f>+'Stone Processing'!C140</f>
        <v>0</v>
      </c>
      <c r="D140" s="58" t="s">
        <v>97</v>
      </c>
      <c r="E140" s="82" t="str">
        <f>IF('Stone Processing'!E140=" "," ",IF('Stone Processing'!E140&gt;0,'Stone Processing'!E140,IF('Stone Processing'!E140="NTP","NTP", " ")))</f>
        <v xml:space="preserve"> </v>
      </c>
      <c r="F140" s="58" t="s">
        <v>98</v>
      </c>
      <c r="G140" s="110">
        <v>2.2000000000000001E-3</v>
      </c>
      <c r="H140" s="110">
        <v>7.3999999999999999E-4</v>
      </c>
      <c r="I140" s="151">
        <v>5.0000000000000002E-5</v>
      </c>
      <c r="J140" s="83"/>
      <c r="K140" s="83"/>
      <c r="L140" s="83"/>
      <c r="M140" s="83"/>
      <c r="N140" s="83"/>
      <c r="O140" s="83"/>
      <c r="Q140" s="83"/>
      <c r="R140" s="83"/>
      <c r="S140" s="83"/>
    </row>
    <row r="141" spans="1:20" x14ac:dyDescent="0.2">
      <c r="A141" s="58" t="s">
        <v>99</v>
      </c>
      <c r="B141" s="82">
        <f>+'Stone Processing'!B141</f>
        <v>0</v>
      </c>
      <c r="C141" s="86"/>
      <c r="D141" s="58" t="s">
        <v>100</v>
      </c>
      <c r="E141" s="82" t="str">
        <f>IF('Stone Processing'!E141=" "," ",IF('Stone Processing'!E141&gt;0,'Stone Processing'!E141,IF('Stone Processing'!E141="NTP","NTP", " ")))</f>
        <v xml:space="preserve"> </v>
      </c>
      <c r="F141" s="58" t="s">
        <v>101</v>
      </c>
      <c r="G141" s="110">
        <f>G139*(1-0.99)</f>
        <v>2.5000000000000022E-4</v>
      </c>
      <c r="H141" s="110">
        <f>H139*(1-0.99)</f>
        <v>8.7000000000000068E-5</v>
      </c>
      <c r="I141" s="151">
        <f>I139*(1-0.99)</f>
        <v>2.5588235294117672E-5</v>
      </c>
      <c r="J141" s="83">
        <f>C139*(E139*G139+E140*G140+E141*G141)/2000</f>
        <v>0</v>
      </c>
      <c r="K141" s="83">
        <f>C139*(E139*H139+E140*H140+E141*H141)/2000</f>
        <v>0</v>
      </c>
      <c r="L141" s="83">
        <f>$C139*($E139*I139+$E140*I140+$E141*I141)/2000</f>
        <v>0</v>
      </c>
      <c r="M141" s="83">
        <f>C140*(E139*G139+E140*G140+E141*G141)</f>
        <v>0</v>
      </c>
      <c r="N141" s="83">
        <f>C140*(E139*H139+E140*H140+E141*H141)</f>
        <v>0</v>
      </c>
      <c r="O141" s="83">
        <f>$C140*($E139*I139+$E140*I140+$E141*I141)</f>
        <v>0</v>
      </c>
      <c r="P141" s="83">
        <f>C140*8760*G139/2000*(E139+E140+E141)</f>
        <v>0</v>
      </c>
      <c r="Q141" s="83">
        <f>C140*8760*H139/2000*(E139+E140+E141)</f>
        <v>0</v>
      </c>
      <c r="R141" s="83">
        <f>$C140*8760*I139/2000*(E139+E140+E141)</f>
        <v>0</v>
      </c>
      <c r="S141" s="83" t="str">
        <f>IF($B141=" "," ",IF($B141=4,K141,"0"))</f>
        <v xml:space="preserve"> </v>
      </c>
      <c r="T141" s="83" t="str">
        <f>IF($B141=" "," ",IF($B141=4,L141,"0"))</f>
        <v xml:space="preserve"> </v>
      </c>
    </row>
    <row r="142" spans="1:20" x14ac:dyDescent="0.2">
      <c r="B142" s="59"/>
      <c r="C142" s="59"/>
      <c r="E142" s="59"/>
      <c r="G142" s="110"/>
      <c r="H142" s="110"/>
      <c r="I142" s="152"/>
      <c r="J142" s="83"/>
      <c r="K142" s="83"/>
      <c r="L142" s="83"/>
      <c r="M142" s="83"/>
      <c r="N142" s="83"/>
      <c r="O142" s="83"/>
      <c r="Q142" s="83"/>
      <c r="R142" s="83"/>
      <c r="S142" s="83"/>
    </row>
    <row r="143" spans="1:20" x14ac:dyDescent="0.2">
      <c r="A143" s="58" t="s">
        <v>105</v>
      </c>
      <c r="B143" s="59"/>
      <c r="C143" s="81">
        <f>+'Stone Processing'!C143</f>
        <v>0</v>
      </c>
      <c r="D143" s="58" t="s">
        <v>33</v>
      </c>
      <c r="E143" s="82" t="str">
        <f>IF('Stone Processing'!E143=" "," ",IF('Stone Processing'!E143=1,'Stone Processing'!E143,"  "))</f>
        <v xml:space="preserve"> </v>
      </c>
      <c r="F143" s="58" t="s">
        <v>34</v>
      </c>
      <c r="G143" s="110"/>
      <c r="H143" s="110"/>
      <c r="I143" s="152"/>
      <c r="J143" s="83"/>
      <c r="K143" s="83"/>
      <c r="L143" s="83"/>
      <c r="M143" s="83"/>
      <c r="N143" s="83"/>
      <c r="O143" s="83"/>
      <c r="Q143" s="83"/>
      <c r="R143" s="83"/>
      <c r="S143" s="83"/>
    </row>
    <row r="144" spans="1:20" x14ac:dyDescent="0.2">
      <c r="A144" s="58" t="s">
        <v>35</v>
      </c>
      <c r="B144" s="82">
        <f>+'Stone Processing'!B144</f>
        <v>0</v>
      </c>
      <c r="C144" s="82">
        <f>C145*8760</f>
        <v>0</v>
      </c>
      <c r="D144" s="58" t="s">
        <v>36</v>
      </c>
      <c r="E144" s="82" t="str">
        <f>IF('Stone Processing'!E144=" "," ",IF('Stone Processing'!E144&gt;0,'Stone Processing'!E144,IF('Stone Processing'!E144="NTP","NTP", " ")))</f>
        <v xml:space="preserve"> </v>
      </c>
      <c r="F144" s="58" t="s">
        <v>37</v>
      </c>
      <c r="G144" s="110">
        <v>2.5000000000000001E-2</v>
      </c>
      <c r="H144" s="110">
        <v>8.6999999999999994E-3</v>
      </c>
      <c r="I144" s="151">
        <f>(H144*15)/51</f>
        <v>2.5588235294117649E-3</v>
      </c>
      <c r="J144" s="83"/>
      <c r="K144" s="83"/>
      <c r="L144" s="83"/>
      <c r="M144" s="83"/>
      <c r="N144" s="83"/>
      <c r="O144" s="83"/>
      <c r="Q144" s="83"/>
      <c r="R144" s="83"/>
      <c r="S144" s="83"/>
    </row>
    <row r="145" spans="1:20" x14ac:dyDescent="0.2">
      <c r="A145" s="58" t="s">
        <v>38</v>
      </c>
      <c r="B145" s="82">
        <f>+'Stone Processing'!B145</f>
        <v>0</v>
      </c>
      <c r="C145" s="82">
        <f>+'Stone Processing'!C145</f>
        <v>0</v>
      </c>
      <c r="D145" s="58" t="s">
        <v>97</v>
      </c>
      <c r="E145" s="82" t="str">
        <f>IF('Stone Processing'!E145=" "," ",IF('Stone Processing'!E145&gt;0,'Stone Processing'!E145,IF('Stone Processing'!E145="NTP","NTP", " ")))</f>
        <v xml:space="preserve"> </v>
      </c>
      <c r="F145" s="58" t="s">
        <v>98</v>
      </c>
      <c r="G145" s="110">
        <v>2.2000000000000001E-3</v>
      </c>
      <c r="H145" s="110">
        <v>7.3999999999999999E-4</v>
      </c>
      <c r="I145" s="151">
        <v>5.0000000000000002E-5</v>
      </c>
      <c r="J145" s="83"/>
      <c r="K145" s="83"/>
      <c r="L145" s="83"/>
      <c r="M145" s="83"/>
      <c r="N145" s="83"/>
      <c r="O145" s="83"/>
      <c r="Q145" s="83"/>
      <c r="R145" s="83"/>
      <c r="S145" s="83"/>
    </row>
    <row r="146" spans="1:20" x14ac:dyDescent="0.2">
      <c r="A146" s="58" t="s">
        <v>99</v>
      </c>
      <c r="B146" s="82">
        <f>+'Stone Processing'!B146</f>
        <v>0</v>
      </c>
      <c r="C146" s="86"/>
      <c r="D146" s="58" t="s">
        <v>100</v>
      </c>
      <c r="E146" s="82" t="str">
        <f>IF('Stone Processing'!E146=" "," ",IF('Stone Processing'!E146&gt;0,'Stone Processing'!E146,IF('Stone Processing'!E146="NTP","NTP", " ")))</f>
        <v xml:space="preserve"> </v>
      </c>
      <c r="F146" s="58" t="s">
        <v>101</v>
      </c>
      <c r="G146" s="110">
        <f>G144*(1-0.99)</f>
        <v>2.5000000000000022E-4</v>
      </c>
      <c r="H146" s="110">
        <f>H144*(1-0.99)</f>
        <v>8.7000000000000068E-5</v>
      </c>
      <c r="I146" s="151">
        <f>I144*(1-0.99)</f>
        <v>2.5588235294117672E-5</v>
      </c>
      <c r="J146" s="83">
        <f>C144*(E144*G144+E145*G145+E146*G146)/2000</f>
        <v>0</v>
      </c>
      <c r="K146" s="83">
        <f>C144*(E144*H144+E145*H145+E146*H146)/2000</f>
        <v>0</v>
      </c>
      <c r="L146" s="83">
        <f>$C144*($E144*I144+$E145*I145+$E146*I146)/2000</f>
        <v>0</v>
      </c>
      <c r="M146" s="83">
        <f>C145*(E144*G144+E145*G145+E146*G146)</f>
        <v>0</v>
      </c>
      <c r="N146" s="83">
        <f>C145*(E144*H144+E145*H145+E146*H146)</f>
        <v>0</v>
      </c>
      <c r="O146" s="83">
        <f>$C145*($E144*I144+$E145*I145+$E146*I146)</f>
        <v>0</v>
      </c>
      <c r="P146" s="83">
        <f>C145*8760*G144/2000*(E144+E145+E146)</f>
        <v>0</v>
      </c>
      <c r="Q146" s="83">
        <f>C145*8760*H144/2000*(E144+E145+E146)</f>
        <v>0</v>
      </c>
      <c r="R146" s="83">
        <f>$C145*8760*I144/2000*(E144+E145+E146)</f>
        <v>0</v>
      </c>
      <c r="S146" s="83" t="str">
        <f>IF($B146=" "," ",IF($B146=4,K146,"0"))</f>
        <v xml:space="preserve"> </v>
      </c>
      <c r="T146" s="83" t="str">
        <f>IF($B146=" "," ",IF($B146=4,L146,"0"))</f>
        <v xml:space="preserve"> </v>
      </c>
    </row>
    <row r="147" spans="1:20" x14ac:dyDescent="0.2">
      <c r="B147" s="59"/>
      <c r="C147" s="87"/>
      <c r="E147" s="59"/>
      <c r="G147" s="110"/>
      <c r="H147" s="110"/>
      <c r="I147" s="152"/>
      <c r="J147" s="83"/>
      <c r="K147" s="83"/>
      <c r="L147" s="83"/>
      <c r="M147" s="83"/>
      <c r="N147" s="83"/>
      <c r="O147" s="83"/>
      <c r="Q147" s="83"/>
      <c r="R147" s="83"/>
      <c r="S147" s="83"/>
    </row>
    <row r="148" spans="1:20" x14ac:dyDescent="0.2">
      <c r="A148" s="58" t="s">
        <v>105</v>
      </c>
      <c r="B148" s="59"/>
      <c r="C148" s="81">
        <f>+'Stone Processing'!C148</f>
        <v>0</v>
      </c>
      <c r="D148" s="58" t="s">
        <v>33</v>
      </c>
      <c r="E148" s="82" t="str">
        <f>IF('Stone Processing'!E148=" "," ",IF('Stone Processing'!E148=1,'Stone Processing'!E148,"  "))</f>
        <v xml:space="preserve"> </v>
      </c>
      <c r="F148" s="58" t="s">
        <v>34</v>
      </c>
      <c r="G148" s="110"/>
      <c r="H148" s="110"/>
      <c r="I148" s="152"/>
      <c r="J148" s="83"/>
      <c r="K148" s="83"/>
      <c r="L148" s="83"/>
      <c r="M148" s="83"/>
      <c r="N148" s="83"/>
      <c r="O148" s="83"/>
      <c r="Q148" s="83"/>
      <c r="R148" s="83"/>
      <c r="S148" s="83"/>
    </row>
    <row r="149" spans="1:20" x14ac:dyDescent="0.2">
      <c r="A149" s="58" t="s">
        <v>35</v>
      </c>
      <c r="B149" s="82">
        <f>+'Stone Processing'!B149</f>
        <v>0</v>
      </c>
      <c r="C149" s="82">
        <f>C150*8760</f>
        <v>0</v>
      </c>
      <c r="D149" s="58" t="s">
        <v>36</v>
      </c>
      <c r="E149" s="82" t="str">
        <f>IF('Stone Processing'!E149=" "," ",IF('Stone Processing'!E149&gt;0,'Stone Processing'!E149,IF('Stone Processing'!E149="NTP","NTP", " ")))</f>
        <v xml:space="preserve"> </v>
      </c>
      <c r="F149" s="58" t="s">
        <v>37</v>
      </c>
      <c r="G149" s="110">
        <v>2.5000000000000001E-2</v>
      </c>
      <c r="H149" s="110">
        <v>8.6999999999999994E-3</v>
      </c>
      <c r="I149" s="151">
        <f>(H149*15)/51</f>
        <v>2.5588235294117649E-3</v>
      </c>
      <c r="J149" s="83"/>
      <c r="K149" s="83"/>
      <c r="L149" s="83"/>
      <c r="M149" s="83"/>
      <c r="N149" s="83"/>
      <c r="O149" s="83"/>
      <c r="Q149" s="83"/>
      <c r="R149" s="83"/>
      <c r="S149" s="83"/>
    </row>
    <row r="150" spans="1:20" x14ac:dyDescent="0.2">
      <c r="A150" s="58" t="s">
        <v>38</v>
      </c>
      <c r="B150" s="82">
        <f>+'Stone Processing'!B150</f>
        <v>0</v>
      </c>
      <c r="C150" s="82">
        <f>+'Stone Processing'!C150</f>
        <v>0</v>
      </c>
      <c r="D150" s="58" t="s">
        <v>97</v>
      </c>
      <c r="E150" s="82" t="str">
        <f>IF('Stone Processing'!E150=" "," ",IF('Stone Processing'!E150&gt;0,'Stone Processing'!E150,IF('Stone Processing'!E150="NTP","NTP", " ")))</f>
        <v xml:space="preserve"> </v>
      </c>
      <c r="F150" s="58" t="s">
        <v>98</v>
      </c>
      <c r="G150" s="110">
        <v>2.2000000000000001E-3</v>
      </c>
      <c r="H150" s="110">
        <v>7.3999999999999999E-4</v>
      </c>
      <c r="I150" s="151">
        <v>5.0000000000000002E-5</v>
      </c>
      <c r="J150" s="83"/>
      <c r="K150" s="83"/>
      <c r="L150" s="83"/>
      <c r="M150" s="83"/>
      <c r="N150" s="83"/>
      <c r="O150" s="83"/>
      <c r="Q150" s="83"/>
      <c r="R150" s="83"/>
      <c r="S150" s="83"/>
    </row>
    <row r="151" spans="1:20" x14ac:dyDescent="0.2">
      <c r="A151" s="58" t="s">
        <v>99</v>
      </c>
      <c r="B151" s="82">
        <f>+'Stone Processing'!B151</f>
        <v>0</v>
      </c>
      <c r="C151" s="86"/>
      <c r="D151" s="58" t="s">
        <v>100</v>
      </c>
      <c r="E151" s="82" t="str">
        <f>IF('Stone Processing'!E151=" "," ",IF('Stone Processing'!E151&gt;0,'Stone Processing'!E151,IF('Stone Processing'!E151="NTP","NTP", " ")))</f>
        <v xml:space="preserve"> </v>
      </c>
      <c r="F151" s="58" t="s">
        <v>101</v>
      </c>
      <c r="G151" s="110">
        <f>G149*(1-0.99)</f>
        <v>2.5000000000000022E-4</v>
      </c>
      <c r="H151" s="110">
        <f>H149*(1-0.99)</f>
        <v>8.7000000000000068E-5</v>
      </c>
      <c r="I151" s="151">
        <f>I149*(1-0.99)</f>
        <v>2.5588235294117672E-5</v>
      </c>
      <c r="J151" s="83">
        <f>C149*(E149*G149+E150*G150+E151*G151)/2000</f>
        <v>0</v>
      </c>
      <c r="K151" s="83">
        <f>C149*(E149*H149+E150*H150+E151*H151)/2000</f>
        <v>0</v>
      </c>
      <c r="L151" s="83">
        <f>$C149*($E149*I149+$E150*I150+$E151*I151)/2000</f>
        <v>0</v>
      </c>
      <c r="M151" s="83">
        <f>C150*(E149*G149+E150*G150+E151*G151)</f>
        <v>0</v>
      </c>
      <c r="N151" s="83">
        <f>C150*(E149*H149+E150*H150+E151*H151)</f>
        <v>0</v>
      </c>
      <c r="O151" s="83">
        <f>$C150*($E149*I149+$E150*I150+$E151*I151)</f>
        <v>0</v>
      </c>
      <c r="P151" s="83">
        <f>C150*8760*G149/2000*(E149+E150+E151)</f>
        <v>0</v>
      </c>
      <c r="Q151" s="83">
        <f>C150*8760*H149/2000*(E149+E150+E151)</f>
        <v>0</v>
      </c>
      <c r="R151" s="83">
        <f>$C150*8760*I149/2000*(E149+E150+E151)</f>
        <v>0</v>
      </c>
      <c r="S151" s="83" t="str">
        <f>IF($B151=" "," ",IF($B151=4,K151,"0"))</f>
        <v xml:space="preserve"> </v>
      </c>
      <c r="T151" s="83" t="str">
        <f>IF($B151=" "," ",IF($B151=4,L151,"0"))</f>
        <v xml:space="preserve"> </v>
      </c>
    </row>
    <row r="152" spans="1:20" x14ac:dyDescent="0.2">
      <c r="B152" s="59"/>
      <c r="C152" s="59"/>
      <c r="E152" s="59"/>
      <c r="G152" s="110"/>
      <c r="H152" s="110"/>
      <c r="I152" s="152"/>
      <c r="J152" s="83"/>
      <c r="K152" s="83"/>
      <c r="L152" s="83"/>
      <c r="M152" s="83"/>
      <c r="N152" s="83"/>
      <c r="O152" s="83"/>
      <c r="Q152" s="83"/>
      <c r="R152" s="83"/>
      <c r="S152" s="83"/>
    </row>
    <row r="153" spans="1:20" x14ac:dyDescent="0.2">
      <c r="A153" s="58" t="s">
        <v>39</v>
      </c>
      <c r="B153" s="59"/>
      <c r="C153" s="81">
        <f>+'Stone Processing'!C153</f>
        <v>0</v>
      </c>
      <c r="D153" s="58" t="s">
        <v>33</v>
      </c>
      <c r="E153" s="82" t="str">
        <f>IF('Stone Processing'!E153=" "," ",IF('Stone Processing'!E153=1,'Stone Processing'!E153,"  "))</f>
        <v xml:space="preserve"> </v>
      </c>
      <c r="F153" s="58" t="s">
        <v>34</v>
      </c>
      <c r="G153" s="110"/>
      <c r="H153" s="110"/>
      <c r="I153" s="152"/>
      <c r="J153" s="83"/>
      <c r="K153" s="83"/>
      <c r="L153" s="83"/>
      <c r="M153" s="83"/>
      <c r="N153" s="83"/>
      <c r="O153" s="83"/>
      <c r="Q153" s="83"/>
      <c r="R153" s="83"/>
      <c r="S153" s="83"/>
    </row>
    <row r="154" spans="1:20" x14ac:dyDescent="0.2">
      <c r="A154" s="58" t="s">
        <v>35</v>
      </c>
      <c r="B154" s="82">
        <f>+'Stone Processing'!B154</f>
        <v>0</v>
      </c>
      <c r="C154" s="82">
        <f>C155*8760</f>
        <v>0</v>
      </c>
      <c r="D154" s="58" t="s">
        <v>36</v>
      </c>
      <c r="E154" s="82" t="str">
        <f>IF('Stone Processing'!E154=" "," ",IF('Stone Processing'!E154&gt;0,'Stone Processing'!E154,IF('Stone Processing'!E154="NTP","NTP", " ")))</f>
        <v xml:space="preserve"> </v>
      </c>
      <c r="F154" s="58" t="s">
        <v>37</v>
      </c>
      <c r="G154" s="110">
        <v>0.3</v>
      </c>
      <c r="H154" s="110">
        <v>7.1999999999999995E-2</v>
      </c>
      <c r="I154" s="152">
        <f>(H154*30)/85</f>
        <v>2.5411764705882349E-2</v>
      </c>
      <c r="J154" s="83"/>
      <c r="K154" s="83"/>
      <c r="L154" s="83"/>
      <c r="M154" s="83"/>
      <c r="N154" s="83"/>
      <c r="O154" s="83"/>
      <c r="Q154" s="83"/>
      <c r="R154" s="83"/>
      <c r="S154" s="83"/>
    </row>
    <row r="155" spans="1:20" x14ac:dyDescent="0.2">
      <c r="A155" s="58" t="s">
        <v>38</v>
      </c>
      <c r="B155" s="82">
        <f>+'Stone Processing'!B155</f>
        <v>0</v>
      </c>
      <c r="C155" s="82">
        <f>+'Stone Processing'!C155</f>
        <v>0</v>
      </c>
      <c r="D155" s="58" t="s">
        <v>97</v>
      </c>
      <c r="E155" s="82" t="str">
        <f>IF('Stone Processing'!E155=" "," ",IF('Stone Processing'!E155&gt;0,'Stone Processing'!E155,IF('Stone Processing'!E155="NTP","NTP", " ")))</f>
        <v xml:space="preserve"> </v>
      </c>
      <c r="F155" s="58" t="s">
        <v>98</v>
      </c>
      <c r="G155" s="110">
        <v>3.5999999999999999E-3</v>
      </c>
      <c r="H155" s="110">
        <v>2.2000000000000001E-3</v>
      </c>
      <c r="I155" s="152">
        <f>(H155*30)/85</f>
        <v>7.7647058823529416E-4</v>
      </c>
      <c r="J155" s="83"/>
      <c r="K155" s="83"/>
      <c r="L155" s="83"/>
      <c r="M155" s="83"/>
      <c r="N155" s="83"/>
      <c r="O155" s="83"/>
      <c r="Q155" s="83"/>
      <c r="R155" s="83"/>
      <c r="S155" s="83"/>
    </row>
    <row r="156" spans="1:20" x14ac:dyDescent="0.2">
      <c r="A156" s="58" t="s">
        <v>99</v>
      </c>
      <c r="B156" s="82">
        <f>+'Stone Processing'!B156</f>
        <v>0</v>
      </c>
      <c r="C156" s="85"/>
      <c r="D156" s="58" t="s">
        <v>100</v>
      </c>
      <c r="E156" s="82" t="str">
        <f>IF('Stone Processing'!E156=" "," ",IF('Stone Processing'!E156&gt;0,'Stone Processing'!E156,IF('Stone Processing'!E156="NTP","NTP", " ")))</f>
        <v xml:space="preserve"> </v>
      </c>
      <c r="F156" s="58" t="s">
        <v>101</v>
      </c>
      <c r="G156" s="110">
        <f>G154*(1-0.99)</f>
        <v>3.0000000000000027E-3</v>
      </c>
      <c r="H156" s="110">
        <f>H154*(1-0.99)</f>
        <v>7.2000000000000059E-4</v>
      </c>
      <c r="I156" s="152">
        <f>I154*(1-0.99)</f>
        <v>2.5411764705882372E-4</v>
      </c>
      <c r="J156" s="83">
        <f>C154*(E154*G154+E155*G155+E156*G156)/2000</f>
        <v>0</v>
      </c>
      <c r="K156" s="83">
        <f>C154*(E154*H154+E155*H155+E156*H156)/2000</f>
        <v>0</v>
      </c>
      <c r="L156" s="83">
        <f>$C154*($E154*I154+$E155*I155+$E156*I156)/2000</f>
        <v>0</v>
      </c>
      <c r="M156" s="83">
        <f>C155*(E154*G154+E155*G155+E156*G156)</f>
        <v>0</v>
      </c>
      <c r="N156" s="83">
        <f>C155*(E154*H154+E155*H155+E156*H156)</f>
        <v>0</v>
      </c>
      <c r="O156" s="83">
        <f>$C155*($E154*I154+$E155*I155+$E156*I156)</f>
        <v>0</v>
      </c>
      <c r="P156" s="83">
        <f>C155*8760*G154/2000*(E154+E155+E156)</f>
        <v>0</v>
      </c>
      <c r="Q156" s="83">
        <f>C155*8760*H154/2000*(E154+E155+E156)</f>
        <v>0</v>
      </c>
      <c r="R156" s="83">
        <f>$C155*8760*I154/2000*(E154+E155+E156)</f>
        <v>0</v>
      </c>
      <c r="S156" s="83" t="str">
        <f>IF($B156=" "," ",IF($B156=4,K156,"0"))</f>
        <v xml:space="preserve"> </v>
      </c>
      <c r="T156" s="83" t="str">
        <f>IF($B156=" "," ",IF($B156=4,L156,"0"))</f>
        <v xml:space="preserve"> </v>
      </c>
    </row>
    <row r="157" spans="1:20" x14ac:dyDescent="0.2">
      <c r="C157" s="88"/>
      <c r="E157" s="87"/>
      <c r="I157" s="57"/>
    </row>
    <row r="158" spans="1:20" x14ac:dyDescent="0.2">
      <c r="A158" s="58" t="s">
        <v>39</v>
      </c>
      <c r="B158" s="59"/>
      <c r="C158" s="89">
        <f>+'Stone Processing'!C158</f>
        <v>0</v>
      </c>
      <c r="D158" s="58" t="s">
        <v>33</v>
      </c>
      <c r="E158" s="82" t="str">
        <f>IF('Stone Processing'!E158=" "," ",IF('Stone Processing'!E158=1,'Stone Processing'!E158,"  "))</f>
        <v xml:space="preserve"> </v>
      </c>
      <c r="F158" s="58" t="s">
        <v>34</v>
      </c>
      <c r="G158" s="110"/>
      <c r="H158" s="110"/>
      <c r="I158" s="152"/>
      <c r="J158" s="83"/>
      <c r="K158" s="83"/>
      <c r="L158" s="83"/>
      <c r="M158" s="83"/>
      <c r="N158" s="83"/>
      <c r="O158" s="83"/>
      <c r="Q158" s="83"/>
      <c r="R158" s="83"/>
      <c r="S158" s="83"/>
    </row>
    <row r="159" spans="1:20" x14ac:dyDescent="0.2">
      <c r="A159" s="58" t="s">
        <v>35</v>
      </c>
      <c r="B159" s="82">
        <f>+'Stone Processing'!B159</f>
        <v>0</v>
      </c>
      <c r="C159" s="82">
        <f>C160*8760</f>
        <v>0</v>
      </c>
      <c r="D159" s="58" t="s">
        <v>36</v>
      </c>
      <c r="E159" s="82" t="str">
        <f>IF('Stone Processing'!E159=" "," ",IF('Stone Processing'!E159&gt;0,'Stone Processing'!E159,IF('Stone Processing'!E159="NTP","NTP", " ")))</f>
        <v xml:space="preserve"> </v>
      </c>
      <c r="F159" s="58" t="s">
        <v>37</v>
      </c>
      <c r="G159" s="110">
        <v>0.3</v>
      </c>
      <c r="H159" s="110">
        <v>7.1999999999999995E-2</v>
      </c>
      <c r="I159" s="152">
        <f>(H159*30)/85</f>
        <v>2.5411764705882349E-2</v>
      </c>
      <c r="J159" s="83"/>
      <c r="K159" s="83"/>
      <c r="L159" s="83"/>
      <c r="M159" s="83"/>
      <c r="N159" s="83"/>
      <c r="O159" s="83"/>
      <c r="Q159" s="83"/>
      <c r="R159" s="83"/>
      <c r="S159" s="83"/>
    </row>
    <row r="160" spans="1:20" x14ac:dyDescent="0.2">
      <c r="A160" s="58" t="s">
        <v>38</v>
      </c>
      <c r="B160" s="82">
        <f>+'Stone Processing'!B160</f>
        <v>0</v>
      </c>
      <c r="C160" s="82">
        <f>+'Stone Processing'!C160</f>
        <v>0</v>
      </c>
      <c r="D160" s="58" t="s">
        <v>97</v>
      </c>
      <c r="E160" s="82" t="str">
        <f>IF('Stone Processing'!E160=" "," ",IF('Stone Processing'!E160&gt;0,'Stone Processing'!E160,IF('Stone Processing'!E160="NTP","NTP", " ")))</f>
        <v xml:space="preserve"> </v>
      </c>
      <c r="F160" s="58" t="s">
        <v>98</v>
      </c>
      <c r="G160" s="110">
        <v>3.5999999999999999E-3</v>
      </c>
      <c r="H160" s="110">
        <v>2.2000000000000001E-3</v>
      </c>
      <c r="I160" s="152">
        <f>(H160*30)/85</f>
        <v>7.7647058823529416E-4</v>
      </c>
      <c r="J160" s="83"/>
      <c r="K160" s="83"/>
      <c r="L160" s="83"/>
      <c r="M160" s="83"/>
      <c r="N160" s="83"/>
      <c r="O160" s="83"/>
      <c r="Q160" s="83"/>
      <c r="R160" s="83"/>
      <c r="S160" s="83"/>
    </row>
    <row r="161" spans="1:20" x14ac:dyDescent="0.2">
      <c r="A161" s="58" t="s">
        <v>99</v>
      </c>
      <c r="B161" s="82">
        <f>+'Stone Processing'!B161</f>
        <v>0</v>
      </c>
      <c r="C161" s="86"/>
      <c r="D161" s="58" t="s">
        <v>100</v>
      </c>
      <c r="E161" s="82" t="str">
        <f>IF('Stone Processing'!E161=" "," ",IF('Stone Processing'!E161&gt;0,'Stone Processing'!E161,IF('Stone Processing'!E161="NTP","NTP", " ")))</f>
        <v xml:space="preserve"> </v>
      </c>
      <c r="F161" s="58" t="s">
        <v>101</v>
      </c>
      <c r="G161" s="110">
        <f>G159*(1-0.99)</f>
        <v>3.0000000000000027E-3</v>
      </c>
      <c r="H161" s="110">
        <f>H159*(1-0.99)</f>
        <v>7.2000000000000059E-4</v>
      </c>
      <c r="I161" s="152">
        <f>I159*(1-0.99)</f>
        <v>2.5411764705882372E-4</v>
      </c>
      <c r="J161" s="83">
        <f>C159*(E159*G159+E160*G160+E161*G161)/2000</f>
        <v>0</v>
      </c>
      <c r="K161" s="83">
        <f>C159*(E159*H159+E160*H160+E161*H161)/2000</f>
        <v>0</v>
      </c>
      <c r="L161" s="83">
        <f>$C159*($E159*I159+$E160*I160+$E161*I161)/2000</f>
        <v>0</v>
      </c>
      <c r="M161" s="83">
        <f>C160*(E159*G159+E160*G160+E161*G161)</f>
        <v>0</v>
      </c>
      <c r="N161" s="83">
        <f>C160*(E159*H159+E160*H160+E161*H161)</f>
        <v>0</v>
      </c>
      <c r="O161" s="83">
        <f>$C160*($E159*I159+$E160*I160+$E161*I161)</f>
        <v>0</v>
      </c>
      <c r="P161" s="83">
        <f>C160*8760*G159/2000*(E159+E160+E161)</f>
        <v>0</v>
      </c>
      <c r="Q161" s="83">
        <f>C160*8760*H159/2000*(E159+E160+E161)</f>
        <v>0</v>
      </c>
      <c r="R161" s="83">
        <f>$C160*8760*I159/2000*(E159+E160+E161)</f>
        <v>0</v>
      </c>
      <c r="S161" s="83" t="str">
        <f>IF($B161=" "," ",IF($B161=4,K161,"0"))</f>
        <v xml:space="preserve"> </v>
      </c>
      <c r="T161" s="83" t="str">
        <f>IF($B161=" "," ",IF($B161=4,L161,"0"))</f>
        <v xml:space="preserve"> </v>
      </c>
    </row>
    <row r="162" spans="1:20" x14ac:dyDescent="0.2">
      <c r="C162" s="59"/>
      <c r="E162" s="59"/>
      <c r="I162" s="57"/>
    </row>
    <row r="163" spans="1:20" x14ac:dyDescent="0.2">
      <c r="A163" s="58" t="s">
        <v>39</v>
      </c>
      <c r="B163" s="59"/>
      <c r="C163" s="81">
        <f>+'Stone Processing'!C163</f>
        <v>0</v>
      </c>
      <c r="D163" s="58" t="s">
        <v>33</v>
      </c>
      <c r="E163" s="82" t="str">
        <f>IF('Stone Processing'!E163=" "," ",IF('Stone Processing'!E163=1,'Stone Processing'!E163,"  "))</f>
        <v xml:space="preserve"> </v>
      </c>
      <c r="F163" s="58" t="s">
        <v>34</v>
      </c>
      <c r="G163" s="110"/>
      <c r="H163" s="110"/>
      <c r="I163" s="152"/>
      <c r="J163" s="83"/>
      <c r="K163" s="83"/>
      <c r="L163" s="83"/>
      <c r="M163" s="83"/>
      <c r="N163" s="83"/>
      <c r="O163" s="83"/>
      <c r="Q163" s="83"/>
      <c r="R163" s="83"/>
      <c r="S163" s="83"/>
    </row>
    <row r="164" spans="1:20" x14ac:dyDescent="0.2">
      <c r="A164" s="58" t="s">
        <v>35</v>
      </c>
      <c r="B164" s="82">
        <f>+'Stone Processing'!B164</f>
        <v>0</v>
      </c>
      <c r="C164" s="82">
        <f>C165*8760</f>
        <v>0</v>
      </c>
      <c r="D164" s="58" t="s">
        <v>36</v>
      </c>
      <c r="E164" s="82" t="str">
        <f>IF('Stone Processing'!E164=" "," ",IF('Stone Processing'!E164&gt;0,'Stone Processing'!E164,IF('Stone Processing'!E164="NTP","NTP", " ")))</f>
        <v xml:space="preserve"> </v>
      </c>
      <c r="F164" s="58" t="s">
        <v>37</v>
      </c>
      <c r="G164" s="110">
        <v>0.3</v>
      </c>
      <c r="H164" s="110">
        <v>7.1999999999999995E-2</v>
      </c>
      <c r="I164" s="152">
        <f>(H164*30)/85</f>
        <v>2.5411764705882349E-2</v>
      </c>
      <c r="J164" s="83"/>
      <c r="K164" s="83"/>
      <c r="L164" s="83"/>
      <c r="M164" s="83"/>
      <c r="N164" s="83"/>
      <c r="O164" s="83"/>
      <c r="Q164" s="83"/>
      <c r="R164" s="83"/>
      <c r="S164" s="83"/>
    </row>
    <row r="165" spans="1:20" x14ac:dyDescent="0.2">
      <c r="A165" s="58" t="s">
        <v>38</v>
      </c>
      <c r="B165" s="82">
        <f>+'Stone Processing'!B165</f>
        <v>0</v>
      </c>
      <c r="C165" s="82">
        <f>+'Stone Processing'!C165</f>
        <v>0</v>
      </c>
      <c r="D165" s="58" t="s">
        <v>97</v>
      </c>
      <c r="E165" s="82" t="str">
        <f>IF('Stone Processing'!E165=" "," ",IF('Stone Processing'!E165&gt;0,'Stone Processing'!E165,IF('Stone Processing'!E165="NTP","NTP", " ")))</f>
        <v xml:space="preserve"> </v>
      </c>
      <c r="F165" s="58" t="s">
        <v>98</v>
      </c>
      <c r="G165" s="110">
        <v>3.5999999999999999E-3</v>
      </c>
      <c r="H165" s="110">
        <v>2.2000000000000001E-3</v>
      </c>
      <c r="I165" s="152">
        <f>(H165*30)/85</f>
        <v>7.7647058823529416E-4</v>
      </c>
      <c r="J165" s="83"/>
      <c r="K165" s="83"/>
      <c r="L165" s="83"/>
      <c r="M165" s="83"/>
      <c r="N165" s="83"/>
      <c r="O165" s="83"/>
      <c r="Q165" s="83"/>
      <c r="R165" s="83"/>
      <c r="S165" s="83"/>
    </row>
    <row r="166" spans="1:20" x14ac:dyDescent="0.2">
      <c r="A166" s="58" t="s">
        <v>99</v>
      </c>
      <c r="B166" s="82">
        <f>+'Stone Processing'!B166</f>
        <v>0</v>
      </c>
      <c r="C166" s="86"/>
      <c r="D166" s="58" t="s">
        <v>100</v>
      </c>
      <c r="E166" s="82" t="str">
        <f>IF('Stone Processing'!E166=" "," ",IF('Stone Processing'!E166&gt;0,'Stone Processing'!E166,IF('Stone Processing'!E166="NTP","NTP", " ")))</f>
        <v xml:space="preserve"> </v>
      </c>
      <c r="F166" s="58" t="s">
        <v>101</v>
      </c>
      <c r="G166" s="110">
        <f>G164*(1-0.99)</f>
        <v>3.0000000000000027E-3</v>
      </c>
      <c r="H166" s="110">
        <f>H164*(1-0.99)</f>
        <v>7.2000000000000059E-4</v>
      </c>
      <c r="I166" s="152">
        <f>I164*(1-0.99)</f>
        <v>2.5411764705882372E-4</v>
      </c>
      <c r="J166" s="83">
        <f>C164*(E164*G164+E165*G165+E166*G166)/2000</f>
        <v>0</v>
      </c>
      <c r="K166" s="83">
        <f>C164*(E164*H164+E165*H165+E166*H166)/2000</f>
        <v>0</v>
      </c>
      <c r="L166" s="83">
        <f>$C164*($E164*I164+$E165*I165+$E166*I166)/2000</f>
        <v>0</v>
      </c>
      <c r="M166" s="83">
        <f>C165*(E164*G164+E165*G165+E166*G166)</f>
        <v>0</v>
      </c>
      <c r="N166" s="83">
        <f>C165*(E164*H164+E165*H165+E166*H166)</f>
        <v>0</v>
      </c>
      <c r="O166" s="83">
        <f>$C165*($E164*I164+$E165*I165+$E166*I166)</f>
        <v>0</v>
      </c>
      <c r="P166" s="83">
        <f>C165*8760*G164/2000*(E164+E165+E166)</f>
        <v>0</v>
      </c>
      <c r="Q166" s="83">
        <f>C165*8760*H164/2000*(E164+E165+E166)</f>
        <v>0</v>
      </c>
      <c r="R166" s="83">
        <f>$C165*8760*I164/2000*(E164+E165+E166)</f>
        <v>0</v>
      </c>
      <c r="S166" s="83" t="str">
        <f>IF($B166=" "," ",IF($B166=4,K166,"0"))</f>
        <v xml:space="preserve"> </v>
      </c>
      <c r="T166" s="83" t="str">
        <f>IF($B166=" "," ",IF($B166=4,L166,"0"))</f>
        <v xml:space="preserve"> </v>
      </c>
    </row>
    <row r="167" spans="1:20" x14ac:dyDescent="0.2">
      <c r="B167" s="59"/>
      <c r="C167" s="87"/>
      <c r="E167" s="59"/>
      <c r="G167" s="110"/>
      <c r="H167" s="110"/>
      <c r="I167" s="152"/>
      <c r="J167" s="83"/>
      <c r="K167" s="83"/>
      <c r="L167" s="83"/>
      <c r="M167" s="83"/>
      <c r="N167" s="83"/>
      <c r="O167" s="83"/>
      <c r="Q167" s="83"/>
      <c r="R167" s="83"/>
      <c r="S167" s="83"/>
    </row>
    <row r="168" spans="1:20" x14ac:dyDescent="0.2">
      <c r="A168" s="58" t="s">
        <v>40</v>
      </c>
      <c r="B168" s="59"/>
      <c r="C168" s="81">
        <f>+'Stone Processing'!C168</f>
        <v>0</v>
      </c>
      <c r="D168" s="58" t="s">
        <v>33</v>
      </c>
      <c r="E168" s="82" t="str">
        <f>IF('Stone Processing'!E168=" "," ",IF('Stone Processing'!E168=1,'Stone Processing'!E168,"  "))</f>
        <v xml:space="preserve"> </v>
      </c>
      <c r="F168" s="58" t="s">
        <v>34</v>
      </c>
      <c r="G168" s="110"/>
      <c r="H168" s="110"/>
      <c r="I168" s="152"/>
      <c r="J168" s="83"/>
      <c r="K168" s="83"/>
      <c r="L168" s="83"/>
      <c r="M168" s="83"/>
      <c r="N168" s="83"/>
      <c r="O168" s="83"/>
      <c r="Q168" s="83"/>
      <c r="R168" s="83"/>
      <c r="S168" s="83"/>
    </row>
    <row r="169" spans="1:20" x14ac:dyDescent="0.2">
      <c r="A169" s="58" t="s">
        <v>35</v>
      </c>
      <c r="B169" s="82">
        <f>+'Stone Processing'!B169</f>
        <v>0</v>
      </c>
      <c r="C169" s="82">
        <f>C170*8760</f>
        <v>0</v>
      </c>
      <c r="D169" s="58" t="s">
        <v>36</v>
      </c>
      <c r="E169" s="82" t="str">
        <f>IF('Stone Processing'!E169=" "," ",IF('Stone Processing'!E169&gt;0,'Stone Processing'!E169,IF('Stone Processing'!E169="NTP","NTP", " ")))</f>
        <v xml:space="preserve"> </v>
      </c>
      <c r="F169" s="58" t="s">
        <v>37</v>
      </c>
      <c r="G169" s="110">
        <v>3.0000000000000001E-3</v>
      </c>
      <c r="H169" s="110">
        <v>1.1000000000000001E-3</v>
      </c>
      <c r="I169" s="151">
        <f>(H169*2.9)/9.8</f>
        <v>3.2551020408163266E-4</v>
      </c>
      <c r="J169" s="83"/>
      <c r="K169" s="83"/>
      <c r="L169" s="83"/>
      <c r="M169" s="83"/>
      <c r="N169" s="83"/>
      <c r="O169" s="83"/>
      <c r="Q169" s="83"/>
      <c r="R169" s="83"/>
      <c r="S169" s="83"/>
    </row>
    <row r="170" spans="1:20" x14ac:dyDescent="0.2">
      <c r="A170" s="58" t="s">
        <v>38</v>
      </c>
      <c r="B170" s="82">
        <f>+'Stone Processing'!B170</f>
        <v>0</v>
      </c>
      <c r="C170" s="82">
        <f>+'Stone Processing'!C170</f>
        <v>0</v>
      </c>
      <c r="D170" s="58" t="s">
        <v>97</v>
      </c>
      <c r="E170" s="82" t="str">
        <f>IF('Stone Processing'!E170=" "," ",IF('Stone Processing'!E170&gt;0,'Stone Processing'!E170,IF('Stone Processing'!E170="NTP","NTP", " ")))</f>
        <v xml:space="preserve"> </v>
      </c>
      <c r="F170" s="58" t="s">
        <v>98</v>
      </c>
      <c r="G170" s="110">
        <v>1.3999999999999999E-4</v>
      </c>
      <c r="H170" s="110">
        <v>4.6E-5</v>
      </c>
      <c r="I170" s="151">
        <f>1.3*10^-5</f>
        <v>1.3000000000000001E-5</v>
      </c>
      <c r="J170" s="83"/>
      <c r="K170" s="83"/>
      <c r="L170" s="83"/>
      <c r="M170" s="83"/>
      <c r="N170" s="83"/>
      <c r="O170" s="83"/>
      <c r="Q170" s="83"/>
      <c r="R170" s="83"/>
      <c r="S170" s="83"/>
    </row>
    <row r="171" spans="1:20" x14ac:dyDescent="0.2">
      <c r="A171" s="58" t="s">
        <v>99</v>
      </c>
      <c r="B171" s="82">
        <f>+'Stone Processing'!B171</f>
        <v>0</v>
      </c>
      <c r="C171" s="86"/>
      <c r="D171" s="58" t="s">
        <v>100</v>
      </c>
      <c r="E171" s="82" t="str">
        <f>IF('Stone Processing'!E171=" "," ",IF('Stone Processing'!E171&gt;0,'Stone Processing'!E171,IF('Stone Processing'!E171="NTP","NTP", " ")))</f>
        <v xml:space="preserve"> </v>
      </c>
      <c r="F171" s="58" t="s">
        <v>101</v>
      </c>
      <c r="G171" s="110">
        <f>G169*(1-0.99)</f>
        <v>3.0000000000000028E-5</v>
      </c>
      <c r="H171" s="110">
        <f>H169*(1-0.99)</f>
        <v>1.100000000000001E-5</v>
      </c>
      <c r="I171" s="151">
        <f>I169*(1-0.99)</f>
        <v>3.2551020408163294E-6</v>
      </c>
      <c r="J171" s="83">
        <f>C169*(E169*G169+E170*G170+E171*G171)/2000</f>
        <v>0</v>
      </c>
      <c r="K171" s="83">
        <f>C169*(E169*H169+E170*H170+E171*H171)/2000</f>
        <v>0</v>
      </c>
      <c r="L171" s="83">
        <f>$C169*($E169*I169+$E170*I170+$E171*I171)/2000</f>
        <v>0</v>
      </c>
      <c r="M171" s="83">
        <f>C170*(E169*G169+E170*G170+E171*G171)</f>
        <v>0</v>
      </c>
      <c r="N171" s="83">
        <f>C170*(E169*H169+E170*H170+E171*H171)</f>
        <v>0</v>
      </c>
      <c r="O171" s="83">
        <f>$C170*($E169*I169+$E170*I170+$E171*I171)</f>
        <v>0</v>
      </c>
      <c r="P171" s="83">
        <f>C170*8760*G169/2000*(E169+E170+E171)</f>
        <v>0</v>
      </c>
      <c r="Q171" s="83">
        <f>C170*8760*H169/2000*(E169+E170+E171)</f>
        <v>0</v>
      </c>
      <c r="R171" s="83">
        <f>$C170*8760*I169/2000*(E169+E170+E171)</f>
        <v>0</v>
      </c>
      <c r="S171" s="83" t="str">
        <f>IF($B171=" "," ",IF($B171=4,K171,"0"))</f>
        <v xml:space="preserve"> </v>
      </c>
      <c r="T171" s="83" t="str">
        <f>IF($B171=" "," ",IF($B171=4,L171,"0"))</f>
        <v xml:space="preserve"> </v>
      </c>
    </row>
    <row r="172" spans="1:20" x14ac:dyDescent="0.2">
      <c r="B172" s="59"/>
      <c r="C172" s="59"/>
      <c r="E172" s="59"/>
      <c r="G172" s="110"/>
      <c r="H172" s="110"/>
      <c r="I172" s="152"/>
      <c r="J172" s="83"/>
      <c r="K172" s="83"/>
      <c r="L172" s="83"/>
      <c r="M172" s="83"/>
      <c r="N172" s="83"/>
      <c r="O172" s="83"/>
      <c r="Q172" s="83"/>
      <c r="R172" s="83"/>
      <c r="S172" s="83"/>
    </row>
    <row r="173" spans="1:20" x14ac:dyDescent="0.2">
      <c r="A173" s="58" t="s">
        <v>40</v>
      </c>
      <c r="B173" s="59"/>
      <c r="C173" s="81">
        <f>+'Stone Processing'!C173</f>
        <v>0</v>
      </c>
      <c r="D173" s="58" t="s">
        <v>33</v>
      </c>
      <c r="E173" s="82" t="str">
        <f>IF('Stone Processing'!E173=" "," ",IF('Stone Processing'!E173=1,'Stone Processing'!E173,"  "))</f>
        <v xml:space="preserve"> </v>
      </c>
      <c r="F173" s="58" t="s">
        <v>34</v>
      </c>
      <c r="G173" s="110"/>
      <c r="H173" s="110"/>
      <c r="I173" s="152"/>
      <c r="J173" s="83"/>
      <c r="K173" s="83"/>
      <c r="L173" s="83"/>
      <c r="M173" s="83"/>
      <c r="N173" s="83"/>
      <c r="O173" s="83"/>
      <c r="Q173" s="83"/>
      <c r="R173" s="83"/>
      <c r="S173" s="83"/>
    </row>
    <row r="174" spans="1:20" x14ac:dyDescent="0.2">
      <c r="A174" s="58" t="s">
        <v>35</v>
      </c>
      <c r="B174" s="82">
        <f>+'Stone Processing'!B174</f>
        <v>0</v>
      </c>
      <c r="C174" s="82">
        <f>C175*8760</f>
        <v>0</v>
      </c>
      <c r="D174" s="58" t="s">
        <v>36</v>
      </c>
      <c r="E174" s="82" t="str">
        <f>IF('Stone Processing'!E174=" "," ",IF('Stone Processing'!E174&gt;0,'Stone Processing'!E174,IF('Stone Processing'!E174="NTP","NTP", " ")))</f>
        <v xml:space="preserve"> </v>
      </c>
      <c r="F174" s="58" t="s">
        <v>37</v>
      </c>
      <c r="G174" s="110">
        <v>3.0000000000000001E-3</v>
      </c>
      <c r="H174" s="110">
        <v>1.1000000000000001E-3</v>
      </c>
      <c r="I174" s="151">
        <f>(H174*2.9)/9.8</f>
        <v>3.2551020408163266E-4</v>
      </c>
      <c r="J174" s="83"/>
      <c r="K174" s="83"/>
      <c r="L174" s="83"/>
      <c r="M174" s="83"/>
      <c r="N174" s="83"/>
      <c r="O174" s="83"/>
      <c r="Q174" s="83"/>
      <c r="R174" s="83"/>
      <c r="S174" s="83"/>
    </row>
    <row r="175" spans="1:20" x14ac:dyDescent="0.2">
      <c r="A175" s="58" t="s">
        <v>38</v>
      </c>
      <c r="B175" s="82">
        <f>+'Stone Processing'!B175</f>
        <v>0</v>
      </c>
      <c r="C175" s="82">
        <f>+'Stone Processing'!C175</f>
        <v>0</v>
      </c>
      <c r="D175" s="58" t="s">
        <v>97</v>
      </c>
      <c r="E175" s="82" t="str">
        <f>IF('Stone Processing'!E175=" "," ",IF('Stone Processing'!E175&gt;0,'Stone Processing'!E175,IF('Stone Processing'!E175="NTP","NTP", " ")))</f>
        <v xml:space="preserve"> </v>
      </c>
      <c r="F175" s="58" t="s">
        <v>98</v>
      </c>
      <c r="G175" s="110">
        <v>1.3999999999999999E-4</v>
      </c>
      <c r="H175" s="110">
        <v>4.6E-5</v>
      </c>
      <c r="I175" s="151">
        <f>1.3*10^-5</f>
        <v>1.3000000000000001E-5</v>
      </c>
      <c r="J175" s="83"/>
      <c r="K175" s="83"/>
      <c r="L175" s="83"/>
      <c r="M175" s="83"/>
      <c r="N175" s="83"/>
      <c r="O175" s="83"/>
      <c r="Q175" s="83"/>
      <c r="R175" s="83"/>
      <c r="S175" s="83"/>
    </row>
    <row r="176" spans="1:20" x14ac:dyDescent="0.2">
      <c r="A176" s="58" t="s">
        <v>99</v>
      </c>
      <c r="B176" s="82">
        <f>+'Stone Processing'!B176</f>
        <v>0</v>
      </c>
      <c r="C176" s="85"/>
      <c r="D176" s="58" t="s">
        <v>100</v>
      </c>
      <c r="E176" s="82" t="str">
        <f>IF('Stone Processing'!E176=" "," ",IF('Stone Processing'!E176&gt;0,'Stone Processing'!E176,IF('Stone Processing'!E176="NTP","NTP", " ")))</f>
        <v xml:space="preserve"> </v>
      </c>
      <c r="F176" s="58" t="s">
        <v>101</v>
      </c>
      <c r="G176" s="110">
        <f>G174*(1-0.99)</f>
        <v>3.0000000000000028E-5</v>
      </c>
      <c r="H176" s="110">
        <f>H174*(1-0.99)</f>
        <v>1.100000000000001E-5</v>
      </c>
      <c r="I176" s="151">
        <f>I174*(1-0.99)</f>
        <v>3.2551020408163294E-6</v>
      </c>
      <c r="J176" s="83">
        <f>C174*(E174*G174+E175*G175+E176*G176)/2000</f>
        <v>0</v>
      </c>
      <c r="K176" s="83">
        <f>C174*(E174*H174+E175*H175+E176*H176)/2000</f>
        <v>0</v>
      </c>
      <c r="L176" s="83">
        <f>$C174*($E174*I174+$E175*I175+$E176*I176)/2000</f>
        <v>0</v>
      </c>
      <c r="M176" s="83">
        <f>C175*(E174*G174+E175*G175+E176*G176)</f>
        <v>0</v>
      </c>
      <c r="N176" s="83">
        <f>C175*(E174*H174+E175*H175+E176*H176)</f>
        <v>0</v>
      </c>
      <c r="O176" s="83">
        <f>$C175*($E174*I174+$E175*I175+$E176*I176)</f>
        <v>0</v>
      </c>
      <c r="P176" s="83">
        <f>C175*8760*G174/2000*(E174+E175+E176)</f>
        <v>0</v>
      </c>
      <c r="Q176" s="83">
        <f>C175*8760*H174/2000*(E174+E175+E176)</f>
        <v>0</v>
      </c>
      <c r="R176" s="83">
        <f>$C175*8760*I174/2000*(E174+E175+E176)</f>
        <v>0</v>
      </c>
      <c r="S176" s="83" t="str">
        <f>IF($B176=" "," ",IF($B176=4,K176,"0"))</f>
        <v xml:space="preserve"> </v>
      </c>
      <c r="T176" s="83" t="str">
        <f>IF($B176=" "," ",IF($B176=4,L176,"0"))</f>
        <v xml:space="preserve"> </v>
      </c>
    </row>
    <row r="177" spans="1:20" x14ac:dyDescent="0.2">
      <c r="A177" s="58"/>
      <c r="B177" s="87"/>
      <c r="C177" s="88"/>
      <c r="D177" s="58"/>
      <c r="E177" s="88"/>
      <c r="F177" s="58"/>
      <c r="G177" s="110"/>
      <c r="H177" s="110"/>
      <c r="I177" s="152"/>
      <c r="J177" s="83"/>
      <c r="K177" s="83"/>
      <c r="L177" s="83"/>
      <c r="M177" s="83"/>
      <c r="N177" s="83"/>
      <c r="O177" s="83"/>
      <c r="P177" s="83"/>
      <c r="Q177" s="83"/>
      <c r="R177" s="83"/>
      <c r="S177" s="83"/>
    </row>
    <row r="178" spans="1:20" x14ac:dyDescent="0.2">
      <c r="A178" s="58" t="s">
        <v>40</v>
      </c>
      <c r="B178" s="59"/>
      <c r="C178" s="89">
        <f>+'Stone Processing'!C178</f>
        <v>0</v>
      </c>
      <c r="D178" s="58" t="s">
        <v>33</v>
      </c>
      <c r="E178" s="82" t="str">
        <f>IF('Stone Processing'!E178=" "," ",IF('Stone Processing'!E178=1,'Stone Processing'!E178,"  "))</f>
        <v xml:space="preserve"> </v>
      </c>
      <c r="F178" s="58" t="s">
        <v>34</v>
      </c>
      <c r="G178" s="110"/>
      <c r="H178" s="110"/>
      <c r="I178" s="152"/>
      <c r="J178" s="83"/>
      <c r="K178" s="83"/>
      <c r="L178" s="83"/>
      <c r="M178" s="83"/>
      <c r="N178" s="83"/>
      <c r="O178" s="83"/>
      <c r="Q178" s="83"/>
      <c r="R178" s="83"/>
      <c r="S178" s="83"/>
    </row>
    <row r="179" spans="1:20" x14ac:dyDescent="0.2">
      <c r="A179" s="58" t="s">
        <v>35</v>
      </c>
      <c r="B179" s="82">
        <f>+'Stone Processing'!B179</f>
        <v>0</v>
      </c>
      <c r="C179" s="82">
        <f>C180*8760</f>
        <v>0</v>
      </c>
      <c r="D179" s="58" t="s">
        <v>36</v>
      </c>
      <c r="E179" s="82" t="str">
        <f>IF('Stone Processing'!E179=" "," ",IF('Stone Processing'!E179&gt;0,'Stone Processing'!E179,IF('Stone Processing'!E179="NTP","NTP", " ")))</f>
        <v xml:space="preserve"> </v>
      </c>
      <c r="F179" s="58" t="s">
        <v>37</v>
      </c>
      <c r="G179" s="110">
        <v>3.0000000000000001E-3</v>
      </c>
      <c r="H179" s="110">
        <v>1.1000000000000001E-3</v>
      </c>
      <c r="I179" s="151">
        <f>(H179*2.9)/9.8</f>
        <v>3.2551020408163266E-4</v>
      </c>
      <c r="J179" s="83"/>
      <c r="K179" s="83"/>
      <c r="L179" s="83"/>
      <c r="M179" s="83"/>
      <c r="N179" s="83"/>
      <c r="O179" s="83"/>
      <c r="Q179" s="83"/>
      <c r="R179" s="83"/>
      <c r="S179" s="83"/>
    </row>
    <row r="180" spans="1:20" x14ac:dyDescent="0.2">
      <c r="A180" s="58" t="s">
        <v>38</v>
      </c>
      <c r="B180" s="82">
        <f>+'Stone Processing'!B180</f>
        <v>0</v>
      </c>
      <c r="C180" s="82">
        <f>+'Stone Processing'!C180</f>
        <v>0</v>
      </c>
      <c r="D180" s="58" t="s">
        <v>97</v>
      </c>
      <c r="E180" s="82" t="str">
        <f>IF('Stone Processing'!E180=" "," ",IF('Stone Processing'!E180&gt;0,'Stone Processing'!E180,IF('Stone Processing'!E180="NTP","NTP", " ")))</f>
        <v xml:space="preserve"> </v>
      </c>
      <c r="F180" s="58" t="s">
        <v>98</v>
      </c>
      <c r="G180" s="110">
        <v>1.3999999999999999E-4</v>
      </c>
      <c r="H180" s="110">
        <v>4.6E-5</v>
      </c>
      <c r="I180" s="151">
        <f>1.3*10^-5</f>
        <v>1.3000000000000001E-5</v>
      </c>
      <c r="J180" s="83"/>
      <c r="K180" s="83"/>
      <c r="L180" s="83"/>
      <c r="M180" s="83"/>
      <c r="N180" s="83"/>
      <c r="O180" s="83"/>
      <c r="Q180" s="83"/>
      <c r="R180" s="83"/>
      <c r="S180" s="83"/>
    </row>
    <row r="181" spans="1:20" x14ac:dyDescent="0.2">
      <c r="A181" s="58" t="s">
        <v>99</v>
      </c>
      <c r="B181" s="82">
        <f>+'Stone Processing'!B181</f>
        <v>0</v>
      </c>
      <c r="C181" s="86"/>
      <c r="D181" s="58" t="s">
        <v>100</v>
      </c>
      <c r="E181" s="82" t="str">
        <f>IF('Stone Processing'!E181=" "," ",IF('Stone Processing'!E181&gt;0,'Stone Processing'!E181,IF('Stone Processing'!E181="NTP","NTP", " ")))</f>
        <v xml:space="preserve"> </v>
      </c>
      <c r="F181" s="58" t="s">
        <v>101</v>
      </c>
      <c r="G181" s="110">
        <f>G179*(1-0.99)</f>
        <v>3.0000000000000028E-5</v>
      </c>
      <c r="H181" s="110">
        <f>H179*(1-0.99)</f>
        <v>1.100000000000001E-5</v>
      </c>
      <c r="I181" s="151">
        <f>I179*(1-0.99)</f>
        <v>3.2551020408163294E-6</v>
      </c>
      <c r="J181" s="83">
        <f>C179*(E179*G179+E180*G180+E181*G181)/2000</f>
        <v>0</v>
      </c>
      <c r="K181" s="83">
        <f>C179*(E179*H179+E180*H180+E181*H181)/2000</f>
        <v>0</v>
      </c>
      <c r="L181" s="83">
        <f>$C179*($E179*I179+$E180*I180+$E181*I181)/2000</f>
        <v>0</v>
      </c>
      <c r="M181" s="83">
        <f>C180*(E179*G179+E180*G180+E181*G181)</f>
        <v>0</v>
      </c>
      <c r="N181" s="83">
        <f>C180*(E179*H179+E180*H180+E181*H181)</f>
        <v>0</v>
      </c>
      <c r="O181" s="83">
        <f>$C180*($E179*I179+$E180*I180+$E181*I181)</f>
        <v>0</v>
      </c>
      <c r="P181" s="83">
        <f>C180*8760*G179/2000*(E179+E180+E181)</f>
        <v>0</v>
      </c>
      <c r="Q181" s="83">
        <f>C180*8760*H179/2000*(E179+E180+E181)</f>
        <v>0</v>
      </c>
      <c r="R181" s="83">
        <f>$C180*8760*I179/2000*(E179+E180+E181)</f>
        <v>0</v>
      </c>
      <c r="S181" s="83" t="str">
        <f>IF($B181=" "," ",IF($B181=4,K181,"0"))</f>
        <v xml:space="preserve"> </v>
      </c>
      <c r="T181" s="83" t="str">
        <f>IF($B181=" "," ",IF($B181=4,L181,"0"))</f>
        <v xml:space="preserve"> </v>
      </c>
    </row>
    <row r="182" spans="1:20" x14ac:dyDescent="0.2">
      <c r="B182" s="59"/>
      <c r="C182" s="59"/>
      <c r="E182" s="59"/>
      <c r="G182" s="110"/>
      <c r="H182" s="110"/>
      <c r="I182" s="110"/>
      <c r="J182" s="83"/>
      <c r="K182" s="83"/>
      <c r="L182" s="83"/>
      <c r="M182" s="83"/>
      <c r="N182" s="83"/>
      <c r="O182" s="83"/>
      <c r="Q182" s="83"/>
      <c r="R182" s="83"/>
      <c r="S182" s="226" t="s">
        <v>61</v>
      </c>
      <c r="T182" s="226"/>
    </row>
    <row r="183" spans="1:20" x14ac:dyDescent="0.2">
      <c r="G183" s="57"/>
      <c r="H183" s="57"/>
      <c r="I183" s="57"/>
      <c r="J183" s="208" t="s">
        <v>96</v>
      </c>
      <c r="K183" s="208"/>
      <c r="L183" s="208"/>
      <c r="M183" s="208" t="s">
        <v>96</v>
      </c>
      <c r="N183" s="208"/>
      <c r="O183" s="208"/>
      <c r="P183" s="219" t="s">
        <v>58</v>
      </c>
      <c r="Q183" s="219"/>
      <c r="R183" s="219"/>
      <c r="S183" s="219" t="s">
        <v>79</v>
      </c>
      <c r="T183" s="219"/>
    </row>
    <row r="184" spans="1:20" x14ac:dyDescent="0.2">
      <c r="G184" s="217" t="s">
        <v>16</v>
      </c>
      <c r="H184" s="217"/>
      <c r="I184" s="217"/>
      <c r="J184" s="208" t="s">
        <v>55</v>
      </c>
      <c r="K184" s="208"/>
      <c r="L184" s="208"/>
      <c r="M184" s="208" t="s">
        <v>56</v>
      </c>
      <c r="N184" s="208"/>
      <c r="O184" s="208"/>
      <c r="P184" s="218" t="s">
        <v>57</v>
      </c>
      <c r="Q184" s="218"/>
      <c r="R184" s="218"/>
      <c r="S184" s="218" t="s">
        <v>60</v>
      </c>
      <c r="T184" s="218"/>
    </row>
    <row r="185" spans="1:20" x14ac:dyDescent="0.2">
      <c r="G185" s="80" t="s">
        <v>17</v>
      </c>
      <c r="H185" s="80" t="s">
        <v>18</v>
      </c>
      <c r="I185" s="80" t="s">
        <v>51</v>
      </c>
      <c r="J185" s="80" t="s">
        <v>17</v>
      </c>
      <c r="K185" s="80" t="s">
        <v>19</v>
      </c>
      <c r="L185" s="80" t="s">
        <v>51</v>
      </c>
      <c r="M185" s="80" t="s">
        <v>17</v>
      </c>
      <c r="N185" s="80" t="s">
        <v>19</v>
      </c>
      <c r="O185" s="80" t="s">
        <v>51</v>
      </c>
      <c r="P185" s="80" t="s">
        <v>17</v>
      </c>
      <c r="Q185" s="80" t="s">
        <v>19</v>
      </c>
      <c r="R185" s="80" t="s">
        <v>51</v>
      </c>
      <c r="S185" s="80" t="s">
        <v>19</v>
      </c>
      <c r="T185" s="80" t="s">
        <v>51</v>
      </c>
    </row>
    <row r="186" spans="1:20" x14ac:dyDescent="0.2">
      <c r="A186" s="58" t="s">
        <v>20</v>
      </c>
      <c r="D186" s="58" t="s">
        <v>21</v>
      </c>
      <c r="E186" s="58" t="s">
        <v>22</v>
      </c>
      <c r="G186" s="80" t="s">
        <v>23</v>
      </c>
      <c r="H186" s="80" t="s">
        <v>23</v>
      </c>
      <c r="I186" s="80" t="s">
        <v>23</v>
      </c>
      <c r="J186" s="80" t="s">
        <v>24</v>
      </c>
      <c r="K186" s="80" t="s">
        <v>24</v>
      </c>
      <c r="L186" s="80" t="s">
        <v>24</v>
      </c>
      <c r="M186" s="80" t="s">
        <v>25</v>
      </c>
      <c r="N186" s="80" t="s">
        <v>25</v>
      </c>
      <c r="O186" s="80" t="s">
        <v>24</v>
      </c>
      <c r="P186" s="80" t="s">
        <v>24</v>
      </c>
      <c r="Q186" s="80" t="s">
        <v>24</v>
      </c>
      <c r="R186" s="80" t="s">
        <v>24</v>
      </c>
      <c r="S186" s="80" t="s">
        <v>24</v>
      </c>
      <c r="T186" s="80" t="s">
        <v>24</v>
      </c>
    </row>
    <row r="187" spans="1:20" x14ac:dyDescent="0.2">
      <c r="A187" s="58" t="s">
        <v>26</v>
      </c>
      <c r="B187" s="58" t="s">
        <v>26</v>
      </c>
      <c r="D187" s="58" t="s">
        <v>27</v>
      </c>
      <c r="E187" s="58" t="s">
        <v>28</v>
      </c>
      <c r="G187" s="80" t="s">
        <v>29</v>
      </c>
      <c r="H187" s="80" t="s">
        <v>30</v>
      </c>
      <c r="I187" s="80" t="s">
        <v>30</v>
      </c>
      <c r="J187" s="80" t="s">
        <v>29</v>
      </c>
      <c r="K187" s="80" t="s">
        <v>29</v>
      </c>
      <c r="L187" s="80" t="s">
        <v>31</v>
      </c>
      <c r="M187" s="80" t="s">
        <v>31</v>
      </c>
      <c r="N187" s="80" t="s">
        <v>31</v>
      </c>
      <c r="O187" s="80" t="s">
        <v>31</v>
      </c>
      <c r="P187" s="80" t="s">
        <v>31</v>
      </c>
      <c r="Q187" s="80" t="s">
        <v>31</v>
      </c>
      <c r="R187" s="80" t="s">
        <v>31</v>
      </c>
      <c r="S187" s="80" t="s">
        <v>31</v>
      </c>
      <c r="T187" s="80" t="s">
        <v>31</v>
      </c>
    </row>
    <row r="188" spans="1:20" x14ac:dyDescent="0.2">
      <c r="A188" s="58" t="s">
        <v>40</v>
      </c>
      <c r="B188" s="59"/>
      <c r="C188" s="81">
        <f>+'Stone Processing'!C188</f>
        <v>0</v>
      </c>
      <c r="D188" s="58" t="s">
        <v>33</v>
      </c>
      <c r="E188" s="82" t="str">
        <f>IF('Stone Processing'!E188=" "," ",IF('Stone Processing'!E188=1,'Stone Processing'!E188,"  "))</f>
        <v xml:space="preserve"> </v>
      </c>
      <c r="F188" s="58" t="s">
        <v>34</v>
      </c>
      <c r="G188" s="110"/>
      <c r="H188" s="110"/>
      <c r="I188" s="110"/>
      <c r="J188" s="83"/>
      <c r="K188" s="83"/>
      <c r="L188" s="83"/>
      <c r="M188" s="83"/>
      <c r="N188" s="83"/>
      <c r="O188" s="83"/>
      <c r="Q188" s="83"/>
      <c r="R188" s="83"/>
      <c r="S188" s="83"/>
    </row>
    <row r="189" spans="1:20" x14ac:dyDescent="0.2">
      <c r="A189" s="58" t="s">
        <v>35</v>
      </c>
      <c r="B189" s="82">
        <f>+'Stone Processing'!B189</f>
        <v>0</v>
      </c>
      <c r="C189" s="82">
        <f>C190*8760</f>
        <v>0</v>
      </c>
      <c r="D189" s="58" t="s">
        <v>36</v>
      </c>
      <c r="E189" s="82" t="str">
        <f>IF('Stone Processing'!E189=" "," ",IF('Stone Processing'!E189&gt;0,'Stone Processing'!E189,IF('Stone Processing'!E189="NTP","NTP", " ")))</f>
        <v xml:space="preserve"> </v>
      </c>
      <c r="F189" s="58" t="s">
        <v>37</v>
      </c>
      <c r="G189" s="110">
        <v>3.0000000000000001E-3</v>
      </c>
      <c r="H189" s="110">
        <v>1.1000000000000001E-3</v>
      </c>
      <c r="I189" s="151">
        <f>(H189*2.9)/9.8</f>
        <v>3.2551020408163266E-4</v>
      </c>
      <c r="J189" s="83"/>
      <c r="K189" s="83"/>
      <c r="L189" s="83"/>
      <c r="M189" s="83"/>
      <c r="N189" s="83"/>
      <c r="O189" s="83"/>
      <c r="Q189" s="83"/>
      <c r="R189" s="83"/>
      <c r="S189" s="83"/>
    </row>
    <row r="190" spans="1:20" x14ac:dyDescent="0.2">
      <c r="A190" s="58" t="s">
        <v>38</v>
      </c>
      <c r="B190" s="82">
        <f>+'Stone Processing'!B190</f>
        <v>0</v>
      </c>
      <c r="C190" s="82">
        <f>+'Stone Processing'!C190</f>
        <v>0</v>
      </c>
      <c r="D190" s="58" t="s">
        <v>97</v>
      </c>
      <c r="E190" s="82" t="str">
        <f>IF('Stone Processing'!E190=" "," ",IF('Stone Processing'!E190&gt;0,'Stone Processing'!E190,IF('Stone Processing'!E190="NTP","NTP", " ")))</f>
        <v xml:space="preserve"> </v>
      </c>
      <c r="F190" s="58" t="s">
        <v>98</v>
      </c>
      <c r="G190" s="110">
        <v>1.3999999999999999E-4</v>
      </c>
      <c r="H190" s="110">
        <v>4.6E-5</v>
      </c>
      <c r="I190" s="151">
        <f>1.3*10^-5</f>
        <v>1.3000000000000001E-5</v>
      </c>
      <c r="J190" s="83"/>
      <c r="K190" s="83"/>
      <c r="L190" s="83"/>
      <c r="M190" s="83"/>
      <c r="N190" s="83"/>
      <c r="O190" s="83"/>
      <c r="Q190" s="83"/>
      <c r="R190" s="83"/>
      <c r="S190" s="83"/>
    </row>
    <row r="191" spans="1:20" x14ac:dyDescent="0.2">
      <c r="A191" s="58" t="s">
        <v>99</v>
      </c>
      <c r="B191" s="82">
        <f>+'Stone Processing'!B191</f>
        <v>0</v>
      </c>
      <c r="C191" s="86"/>
      <c r="D191" s="58" t="s">
        <v>100</v>
      </c>
      <c r="E191" s="82" t="str">
        <f>IF('Stone Processing'!E191=" "," ",IF('Stone Processing'!E191&gt;0,'Stone Processing'!E191,IF('Stone Processing'!E191="NTP","NTP", " ")))</f>
        <v xml:space="preserve"> </v>
      </c>
      <c r="F191" s="58" t="s">
        <v>101</v>
      </c>
      <c r="G191" s="110">
        <f>G189*(1-0.99)</f>
        <v>3.0000000000000028E-5</v>
      </c>
      <c r="H191" s="110">
        <f>H189*(1-0.99)</f>
        <v>1.100000000000001E-5</v>
      </c>
      <c r="I191" s="151">
        <f>I189*(1-0.99)</f>
        <v>3.2551020408163294E-6</v>
      </c>
      <c r="J191" s="83">
        <f>C189*(E189*G189+E190*G190+E191*G191)/2000</f>
        <v>0</v>
      </c>
      <c r="K191" s="83">
        <f>C189*(E189*H189+E190*H190+E191*H191)/2000</f>
        <v>0</v>
      </c>
      <c r="L191" s="83">
        <f>$C189*($E189*I189+$E190*I190+$E191*I191)/2000</f>
        <v>0</v>
      </c>
      <c r="M191" s="83">
        <f>C190*(E189*G189+E190*G190+E191*G191)</f>
        <v>0</v>
      </c>
      <c r="N191" s="83">
        <f>C190*(E189*H189+E190*H190+E191*H191)</f>
        <v>0</v>
      </c>
      <c r="O191" s="83">
        <f>$C190*($E189*I189+$E190*I190+$E191*I191)</f>
        <v>0</v>
      </c>
      <c r="P191" s="83">
        <f>C190*8760*G189/2000*(E189+E190+E191)</f>
        <v>0</v>
      </c>
      <c r="Q191" s="83">
        <f>C190*8760*H189/2000*(E189+E190+E191)</f>
        <v>0</v>
      </c>
      <c r="R191" s="83">
        <f>$C190*8760*I189/2000*(E189+E190+E191)</f>
        <v>0</v>
      </c>
      <c r="S191" s="83" t="str">
        <f>IF($B191=" "," ",IF($B191=4,K191,"0"))</f>
        <v xml:space="preserve"> </v>
      </c>
      <c r="T191" s="83" t="str">
        <f>IF($B191=" "," ",IF($B191=4,L191,"0"))</f>
        <v xml:space="preserve"> </v>
      </c>
    </row>
    <row r="192" spans="1:20" x14ac:dyDescent="0.2">
      <c r="B192" s="59"/>
      <c r="C192" s="59"/>
      <c r="E192" s="59"/>
      <c r="G192" s="110"/>
      <c r="H192" s="110"/>
      <c r="I192" s="152"/>
      <c r="J192" s="83"/>
      <c r="K192" s="83"/>
      <c r="L192" s="83"/>
      <c r="M192" s="83"/>
      <c r="N192" s="83"/>
      <c r="O192" s="83"/>
      <c r="Q192" s="83"/>
      <c r="R192" s="83"/>
      <c r="S192" s="83"/>
    </row>
    <row r="193" spans="1:20" x14ac:dyDescent="0.2">
      <c r="A193" s="58" t="s">
        <v>40</v>
      </c>
      <c r="B193" s="59"/>
      <c r="C193" s="81">
        <f>+'Stone Processing'!C193</f>
        <v>0</v>
      </c>
      <c r="D193" s="58" t="s">
        <v>33</v>
      </c>
      <c r="E193" s="82" t="str">
        <f>IF('Stone Processing'!E193=" "," ",IF('Stone Processing'!E193=1,'Stone Processing'!E193,"  "))</f>
        <v xml:space="preserve"> </v>
      </c>
      <c r="F193" s="58" t="s">
        <v>34</v>
      </c>
      <c r="G193" s="110"/>
      <c r="H193" s="110"/>
      <c r="I193" s="152"/>
      <c r="J193" s="83"/>
      <c r="K193" s="83"/>
      <c r="L193" s="83"/>
      <c r="M193" s="83"/>
      <c r="N193" s="83"/>
      <c r="O193" s="83"/>
      <c r="Q193" s="83"/>
      <c r="R193" s="83"/>
      <c r="S193" s="83"/>
    </row>
    <row r="194" spans="1:20" x14ac:dyDescent="0.2">
      <c r="A194" s="58" t="s">
        <v>35</v>
      </c>
      <c r="B194" s="82">
        <f>+'Stone Processing'!B194</f>
        <v>0</v>
      </c>
      <c r="C194" s="82">
        <f>C195*8760</f>
        <v>0</v>
      </c>
      <c r="D194" s="58" t="s">
        <v>36</v>
      </c>
      <c r="E194" s="82" t="str">
        <f>IF('Stone Processing'!E194=" "," ",IF('Stone Processing'!E194&gt;0,'Stone Processing'!E194,IF('Stone Processing'!E194="NTP","NTP", " ")))</f>
        <v xml:space="preserve"> </v>
      </c>
      <c r="F194" s="58" t="s">
        <v>37</v>
      </c>
      <c r="G194" s="110">
        <v>3.0000000000000001E-3</v>
      </c>
      <c r="H194" s="110">
        <v>1.1000000000000001E-3</v>
      </c>
      <c r="I194" s="151">
        <f>(H194*2.9)/9.8</f>
        <v>3.2551020408163266E-4</v>
      </c>
      <c r="J194" s="83"/>
      <c r="K194" s="83"/>
      <c r="L194" s="83"/>
      <c r="M194" s="83"/>
      <c r="N194" s="83"/>
      <c r="O194" s="83"/>
      <c r="Q194" s="83"/>
      <c r="R194" s="83"/>
      <c r="S194" s="83"/>
    </row>
    <row r="195" spans="1:20" x14ac:dyDescent="0.2">
      <c r="A195" s="58" t="s">
        <v>38</v>
      </c>
      <c r="B195" s="82">
        <f>+'Stone Processing'!B195</f>
        <v>0</v>
      </c>
      <c r="C195" s="82">
        <f>+'Stone Processing'!C195</f>
        <v>0</v>
      </c>
      <c r="D195" s="58" t="s">
        <v>97</v>
      </c>
      <c r="E195" s="82" t="str">
        <f>IF('Stone Processing'!E195=" "," ",IF('Stone Processing'!E195&gt;0,'Stone Processing'!E195,IF('Stone Processing'!E195="NTP","NTP", " ")))</f>
        <v xml:space="preserve"> </v>
      </c>
      <c r="F195" s="58" t="s">
        <v>98</v>
      </c>
      <c r="G195" s="110">
        <v>1.3999999999999999E-4</v>
      </c>
      <c r="H195" s="110">
        <v>4.6E-5</v>
      </c>
      <c r="I195" s="151">
        <f>1.3*10^-5</f>
        <v>1.3000000000000001E-5</v>
      </c>
      <c r="J195" s="83"/>
      <c r="K195" s="83"/>
      <c r="L195" s="83"/>
      <c r="M195" s="83"/>
      <c r="N195" s="83"/>
      <c r="O195" s="83"/>
      <c r="P195" s="57" t="s">
        <v>49</v>
      </c>
      <c r="Q195" s="83"/>
      <c r="R195" s="83"/>
      <c r="S195" s="83"/>
    </row>
    <row r="196" spans="1:20" x14ac:dyDescent="0.2">
      <c r="A196" s="58" t="s">
        <v>99</v>
      </c>
      <c r="B196" s="82">
        <f>+'Stone Processing'!B196</f>
        <v>0</v>
      </c>
      <c r="C196" s="86"/>
      <c r="D196" s="58" t="s">
        <v>100</v>
      </c>
      <c r="E196" s="82" t="str">
        <f>IF('Stone Processing'!E196=" "," ",IF('Stone Processing'!E196&gt;0,'Stone Processing'!E196,IF('Stone Processing'!E196="NTP","NTP", " ")))</f>
        <v xml:space="preserve"> </v>
      </c>
      <c r="F196" s="58" t="s">
        <v>101</v>
      </c>
      <c r="G196" s="110">
        <f>G194*(1-0.99)</f>
        <v>3.0000000000000028E-5</v>
      </c>
      <c r="H196" s="110">
        <f>H194*(1-0.99)</f>
        <v>1.100000000000001E-5</v>
      </c>
      <c r="I196" s="151">
        <f>I194*(1-0.99)</f>
        <v>3.2551020408163294E-6</v>
      </c>
      <c r="J196" s="83">
        <f>C194*(E194*G194+E195*G195+E196*G196)/2000</f>
        <v>0</v>
      </c>
      <c r="K196" s="83">
        <f>C194*(E194*H194+E195*H195+E196*H196)/2000</f>
        <v>0</v>
      </c>
      <c r="L196" s="83">
        <f>$C194*($E194*I194+$E195*I195+$E196*I196)/2000</f>
        <v>0</v>
      </c>
      <c r="M196" s="83">
        <f>C195*(E194*G194+E195*G195+E196*G196)</f>
        <v>0</v>
      </c>
      <c r="N196" s="83">
        <f>C195*(E194*H194+E195*H195+E196*H196)</f>
        <v>0</v>
      </c>
      <c r="O196" s="83">
        <f>$C195*($E194*I194+$E195*I195+$E196*I196)</f>
        <v>0</v>
      </c>
      <c r="P196" s="83">
        <f>C195*8760*G194/2000*(E194+E195+E196)</f>
        <v>0</v>
      </c>
      <c r="Q196" s="83">
        <f>C195*8760*H194/2000*(E194+E195+E196)</f>
        <v>0</v>
      </c>
      <c r="R196" s="83">
        <f>$C195*8760*I194/2000*(E194+E195+E196)</f>
        <v>0</v>
      </c>
      <c r="S196" s="83" t="str">
        <f>IF($B196=" "," ",IF($B196=4,K196,"0"))</f>
        <v xml:space="preserve"> </v>
      </c>
      <c r="T196" s="83" t="str">
        <f>IF($B196=" "," ",IF($B196=4,L196,"0"))</f>
        <v xml:space="preserve"> </v>
      </c>
    </row>
    <row r="197" spans="1:20" x14ac:dyDescent="0.2">
      <c r="B197" s="59"/>
      <c r="C197" s="59"/>
      <c r="E197" s="59"/>
      <c r="G197" s="110"/>
      <c r="H197" s="110"/>
      <c r="I197" s="152"/>
      <c r="J197" s="83"/>
      <c r="K197" s="83"/>
      <c r="L197" s="83"/>
      <c r="M197" s="83"/>
      <c r="N197" s="83"/>
      <c r="O197" s="83"/>
      <c r="Q197" s="83"/>
      <c r="R197" s="83"/>
      <c r="S197" s="83"/>
    </row>
    <row r="198" spans="1:20" x14ac:dyDescent="0.2">
      <c r="A198" s="58" t="s">
        <v>40</v>
      </c>
      <c r="B198" s="59"/>
      <c r="C198" s="81">
        <f>+'Stone Processing'!C198</f>
        <v>0</v>
      </c>
      <c r="D198" s="58" t="s">
        <v>33</v>
      </c>
      <c r="E198" s="82" t="str">
        <f>IF('Stone Processing'!E198=" "," ",IF('Stone Processing'!E198=1,'Stone Processing'!E198,"  "))</f>
        <v xml:space="preserve"> </v>
      </c>
      <c r="F198" s="58" t="s">
        <v>34</v>
      </c>
      <c r="G198" s="110"/>
      <c r="H198" s="110"/>
      <c r="I198" s="152"/>
      <c r="J198" s="83"/>
      <c r="K198" s="83"/>
      <c r="L198" s="83"/>
      <c r="M198" s="83"/>
      <c r="N198" s="83"/>
      <c r="O198" s="83"/>
      <c r="Q198" s="83"/>
      <c r="R198" s="83"/>
      <c r="S198" s="83"/>
    </row>
    <row r="199" spans="1:20" x14ac:dyDescent="0.2">
      <c r="A199" s="58" t="s">
        <v>35</v>
      </c>
      <c r="B199" s="82">
        <f>+'Stone Processing'!B199</f>
        <v>0</v>
      </c>
      <c r="C199" s="82">
        <f>C200*8760</f>
        <v>0</v>
      </c>
      <c r="D199" s="58" t="s">
        <v>36</v>
      </c>
      <c r="E199" s="82" t="str">
        <f>IF('Stone Processing'!E199=" "," ",IF('Stone Processing'!E199&gt;0,'Stone Processing'!E199,IF('Stone Processing'!E199="NTP","NTP", " ")))</f>
        <v xml:space="preserve"> </v>
      </c>
      <c r="F199" s="58" t="s">
        <v>37</v>
      </c>
      <c r="G199" s="110">
        <v>3.0000000000000001E-3</v>
      </c>
      <c r="H199" s="110">
        <v>1.1000000000000001E-3</v>
      </c>
      <c r="I199" s="151">
        <f>(H199*2.9)/9.8</f>
        <v>3.2551020408163266E-4</v>
      </c>
      <c r="J199" s="83"/>
      <c r="K199" s="83"/>
      <c r="L199" s="83"/>
      <c r="M199" s="83"/>
      <c r="N199" s="83"/>
      <c r="O199" s="83"/>
      <c r="Q199" s="83"/>
      <c r="R199" s="83"/>
      <c r="S199" s="83"/>
    </row>
    <row r="200" spans="1:20" x14ac:dyDescent="0.2">
      <c r="A200" s="58" t="s">
        <v>38</v>
      </c>
      <c r="B200" s="82">
        <f>+'Stone Processing'!B200</f>
        <v>0</v>
      </c>
      <c r="C200" s="82">
        <f>+'Stone Processing'!C200</f>
        <v>0</v>
      </c>
      <c r="D200" s="58" t="s">
        <v>97</v>
      </c>
      <c r="E200" s="82" t="str">
        <f>IF('Stone Processing'!E200=" "," ",IF('Stone Processing'!E200&gt;0,'Stone Processing'!E200,IF('Stone Processing'!E200="NTP","NTP", " ")))</f>
        <v xml:space="preserve"> </v>
      </c>
      <c r="F200" s="58" t="s">
        <v>98</v>
      </c>
      <c r="G200" s="110">
        <v>1.3999999999999999E-4</v>
      </c>
      <c r="H200" s="110">
        <v>4.6E-5</v>
      </c>
      <c r="I200" s="151">
        <f>1.3*10^-5</f>
        <v>1.3000000000000001E-5</v>
      </c>
      <c r="J200" s="83"/>
      <c r="K200" s="83"/>
      <c r="L200" s="83"/>
      <c r="M200" s="83"/>
      <c r="N200" s="83"/>
      <c r="O200" s="83"/>
      <c r="Q200" s="83"/>
      <c r="R200" s="83"/>
      <c r="S200" s="83"/>
    </row>
    <row r="201" spans="1:20" x14ac:dyDescent="0.2">
      <c r="A201" s="58" t="s">
        <v>99</v>
      </c>
      <c r="B201" s="82">
        <f>+'Stone Processing'!B201</f>
        <v>0</v>
      </c>
      <c r="C201" s="86"/>
      <c r="D201" s="58" t="s">
        <v>100</v>
      </c>
      <c r="E201" s="82" t="str">
        <f>IF('Stone Processing'!E201=" "," ",IF('Stone Processing'!E201&gt;0,'Stone Processing'!E201,IF('Stone Processing'!E201="NTP","NTP", " ")))</f>
        <v xml:space="preserve"> </v>
      </c>
      <c r="F201" s="58" t="s">
        <v>101</v>
      </c>
      <c r="G201" s="110">
        <f>G199*(1-0.99)</f>
        <v>3.0000000000000028E-5</v>
      </c>
      <c r="H201" s="110">
        <f>H199*(1-0.99)</f>
        <v>1.100000000000001E-5</v>
      </c>
      <c r="I201" s="151">
        <f>I199*(1-0.99)</f>
        <v>3.2551020408163294E-6</v>
      </c>
      <c r="J201" s="83">
        <f>C199*(E199*G199+E200*G200+E201*G201)/2000</f>
        <v>0</v>
      </c>
      <c r="K201" s="83">
        <f>C199*(E199*H199+E200*H200+E201*H201)/2000</f>
        <v>0</v>
      </c>
      <c r="L201" s="83">
        <f>$C199*($E199*I199+$E200*I200+$E201*I201)/2000</f>
        <v>0</v>
      </c>
      <c r="M201" s="83">
        <f>C200*(E199*G199+E200*G200+E201*G201)</f>
        <v>0</v>
      </c>
      <c r="N201" s="83">
        <f>C200*(E199*H199+E200*H200+E201*H201)</f>
        <v>0</v>
      </c>
      <c r="O201" s="83">
        <f>$C200*($E199*I199+$E200*I200+$E201*I201)</f>
        <v>0</v>
      </c>
      <c r="P201" s="83">
        <f>C200*8760*G199/2000*(E199+E200+E201)</f>
        <v>0</v>
      </c>
      <c r="Q201" s="83">
        <f>C200*8760*H199/2000*(E199+E200+E201)</f>
        <v>0</v>
      </c>
      <c r="R201" s="83">
        <f>$C200*8760*I199/2000*(E199+E200+E201)</f>
        <v>0</v>
      </c>
      <c r="S201" s="83" t="str">
        <f>IF($B201=" "," ",IF($B201=4,K201,"0"))</f>
        <v xml:space="preserve"> </v>
      </c>
      <c r="T201" s="83" t="str">
        <f>IF($B201=" "," ",IF($B201=4,L201,"0"))</f>
        <v xml:space="preserve"> </v>
      </c>
    </row>
    <row r="202" spans="1:20" x14ac:dyDescent="0.2">
      <c r="A202" s="58"/>
      <c r="B202" s="87"/>
      <c r="C202" s="59"/>
      <c r="E202" s="59"/>
      <c r="F202" s="58"/>
      <c r="G202" s="110"/>
      <c r="H202" s="110"/>
      <c r="I202" s="152"/>
      <c r="J202" s="83"/>
      <c r="K202" s="83"/>
      <c r="L202" s="83"/>
      <c r="M202" s="83"/>
      <c r="N202" s="83"/>
      <c r="O202" s="83"/>
      <c r="P202" s="83"/>
      <c r="Q202" s="83"/>
      <c r="R202" s="83"/>
      <c r="S202" s="83"/>
    </row>
    <row r="203" spans="1:20" x14ac:dyDescent="0.2">
      <c r="A203" s="58" t="s">
        <v>40</v>
      </c>
      <c r="B203" s="59"/>
      <c r="C203" s="81">
        <f>+'Stone Processing'!C203</f>
        <v>0</v>
      </c>
      <c r="D203" s="58" t="s">
        <v>33</v>
      </c>
      <c r="E203" s="82" t="str">
        <f>IF('Stone Processing'!E203=" "," ",IF('Stone Processing'!E203=1,'Stone Processing'!E203,"  "))</f>
        <v xml:space="preserve"> </v>
      </c>
      <c r="F203" s="58" t="s">
        <v>34</v>
      </c>
      <c r="G203" s="110"/>
      <c r="H203" s="110"/>
      <c r="I203" s="152"/>
      <c r="J203" s="83"/>
      <c r="K203" s="83"/>
      <c r="L203" s="83"/>
      <c r="M203" s="83"/>
      <c r="N203" s="83"/>
      <c r="O203" s="83"/>
      <c r="Q203" s="83"/>
      <c r="R203" s="83"/>
      <c r="S203" s="83"/>
    </row>
    <row r="204" spans="1:20" x14ac:dyDescent="0.2">
      <c r="A204" s="58" t="s">
        <v>35</v>
      </c>
      <c r="B204" s="82">
        <f>+'Stone Processing'!B204</f>
        <v>0</v>
      </c>
      <c r="C204" s="82">
        <f>C205*8760</f>
        <v>0</v>
      </c>
      <c r="D204" s="58" t="s">
        <v>36</v>
      </c>
      <c r="E204" s="82" t="str">
        <f>IF('Stone Processing'!E204=" "," ",IF('Stone Processing'!E204&gt;0,'Stone Processing'!E204,IF('Stone Processing'!E204="NTP","NTP", " ")))</f>
        <v xml:space="preserve"> </v>
      </c>
      <c r="F204" s="58" t="s">
        <v>37</v>
      </c>
      <c r="G204" s="110">
        <v>3.0000000000000001E-3</v>
      </c>
      <c r="H204" s="110">
        <v>1.1000000000000001E-3</v>
      </c>
      <c r="I204" s="151">
        <f>(H204*2.9)/9.8</f>
        <v>3.2551020408163266E-4</v>
      </c>
      <c r="J204" s="83"/>
      <c r="K204" s="83"/>
      <c r="L204" s="83"/>
      <c r="M204" s="83"/>
      <c r="N204" s="83"/>
      <c r="O204" s="83"/>
      <c r="Q204" s="83"/>
      <c r="R204" s="83"/>
      <c r="S204" s="83"/>
    </row>
    <row r="205" spans="1:20" x14ac:dyDescent="0.2">
      <c r="A205" s="58" t="s">
        <v>38</v>
      </c>
      <c r="B205" s="82">
        <f>+'Stone Processing'!B205</f>
        <v>0</v>
      </c>
      <c r="C205" s="82">
        <f>+'Stone Processing'!C205</f>
        <v>0</v>
      </c>
      <c r="D205" s="58" t="s">
        <v>97</v>
      </c>
      <c r="E205" s="82" t="str">
        <f>IF('Stone Processing'!E205=" "," ",IF('Stone Processing'!E205&gt;0,'Stone Processing'!E205,IF('Stone Processing'!E205="NTP","NTP", " ")))</f>
        <v xml:space="preserve"> </v>
      </c>
      <c r="F205" s="58" t="s">
        <v>98</v>
      </c>
      <c r="G205" s="110">
        <v>1.3999999999999999E-4</v>
      </c>
      <c r="H205" s="110">
        <v>4.6E-5</v>
      </c>
      <c r="I205" s="151">
        <f>1.3*10^-5</f>
        <v>1.3000000000000001E-5</v>
      </c>
      <c r="J205" s="83"/>
      <c r="K205" s="83"/>
      <c r="L205" s="83"/>
      <c r="M205" s="83"/>
      <c r="N205" s="83"/>
      <c r="O205" s="83"/>
      <c r="Q205" s="83"/>
      <c r="R205" s="83"/>
      <c r="S205" s="83"/>
    </row>
    <row r="206" spans="1:20" x14ac:dyDescent="0.2">
      <c r="A206" s="58" t="s">
        <v>99</v>
      </c>
      <c r="B206" s="82">
        <f>+'Stone Processing'!B206</f>
        <v>0</v>
      </c>
      <c r="C206" s="86"/>
      <c r="D206" s="58" t="s">
        <v>100</v>
      </c>
      <c r="E206" s="82" t="str">
        <f>IF('Stone Processing'!E206=" "," ",IF('Stone Processing'!E206&gt;0,'Stone Processing'!E206,IF('Stone Processing'!E206="NTP","NTP", " ")))</f>
        <v xml:space="preserve"> </v>
      </c>
      <c r="F206" s="58" t="s">
        <v>101</v>
      </c>
      <c r="G206" s="110">
        <f>G204*(1-0.99)</f>
        <v>3.0000000000000028E-5</v>
      </c>
      <c r="H206" s="110">
        <f>H204*(1-0.99)</f>
        <v>1.100000000000001E-5</v>
      </c>
      <c r="I206" s="151">
        <f>I204*(1-0.99)</f>
        <v>3.2551020408163294E-6</v>
      </c>
      <c r="J206" s="83">
        <f>C204*(E204*G204+E205*G205+E206*G206)/2000</f>
        <v>0</v>
      </c>
      <c r="K206" s="83">
        <f>C204*(E204*H204+E205*H205+E206*H206)/2000</f>
        <v>0</v>
      </c>
      <c r="L206" s="83">
        <f>$C204*($E204*I204+$E205*I205+$E206*I206)/2000</f>
        <v>0</v>
      </c>
      <c r="M206" s="83">
        <f>C205*(E204*G204+E205*G205+E206*G206)</f>
        <v>0</v>
      </c>
      <c r="N206" s="83">
        <f>C205*(E204*H204+E205*H205+E206*H206)</f>
        <v>0</v>
      </c>
      <c r="O206" s="83">
        <f>$C205*($E204*I204+$E205*I205+$E206*I206)</f>
        <v>0</v>
      </c>
      <c r="P206" s="83">
        <f>C205*8760*G204/2000*(E204+E205+E206)</f>
        <v>0</v>
      </c>
      <c r="Q206" s="83">
        <f>C205*8760*H204/2000*(E204+E205+E206)</f>
        <v>0</v>
      </c>
      <c r="R206" s="83">
        <f>$C205*8760*I204/2000*(E209+E210+E211)</f>
        <v>0</v>
      </c>
      <c r="S206" s="83" t="str">
        <f>IF($B206=" "," ",IF($B206=4,K206,"0"))</f>
        <v xml:space="preserve"> </v>
      </c>
      <c r="T206" s="83" t="str">
        <f>IF($B206=" "," ",IF($B206=4,L206,"0"))</f>
        <v xml:space="preserve"> </v>
      </c>
    </row>
    <row r="207" spans="1:20" x14ac:dyDescent="0.2">
      <c r="B207" s="59"/>
      <c r="C207" s="59"/>
      <c r="E207" s="59"/>
      <c r="G207" s="110"/>
      <c r="H207" s="110"/>
      <c r="I207" s="152"/>
      <c r="J207" s="83"/>
      <c r="K207" s="83"/>
      <c r="L207" s="83"/>
      <c r="M207" s="83"/>
      <c r="N207" s="83"/>
      <c r="O207" s="83"/>
      <c r="Q207" s="83"/>
      <c r="R207" s="83"/>
      <c r="S207" s="83"/>
    </row>
    <row r="208" spans="1:20" x14ac:dyDescent="0.2">
      <c r="A208" s="58" t="s">
        <v>40</v>
      </c>
      <c r="B208" s="59"/>
      <c r="C208" s="81">
        <f>+'Stone Processing'!C208</f>
        <v>0</v>
      </c>
      <c r="D208" s="58" t="s">
        <v>33</v>
      </c>
      <c r="E208" s="82" t="str">
        <f>IF('Stone Processing'!E208=" "," ",IF('Stone Processing'!E208=1,'Stone Processing'!E208,"  "))</f>
        <v xml:space="preserve"> </v>
      </c>
      <c r="F208" s="58" t="s">
        <v>34</v>
      </c>
      <c r="G208" s="110"/>
      <c r="H208" s="110"/>
      <c r="I208" s="152"/>
      <c r="J208" s="83"/>
      <c r="K208" s="83"/>
      <c r="L208" s="83"/>
      <c r="M208" s="83"/>
      <c r="N208" s="83"/>
      <c r="O208" s="83"/>
      <c r="Q208" s="83"/>
      <c r="R208" s="83"/>
      <c r="S208" s="83"/>
    </row>
    <row r="209" spans="1:20" x14ac:dyDescent="0.2">
      <c r="A209" s="58" t="s">
        <v>35</v>
      </c>
      <c r="B209" s="82">
        <f>+'Stone Processing'!B209</f>
        <v>0</v>
      </c>
      <c r="C209" s="82">
        <f>C210*8760</f>
        <v>0</v>
      </c>
      <c r="D209" s="58" t="s">
        <v>36</v>
      </c>
      <c r="E209" s="82" t="str">
        <f>IF('Stone Processing'!E209=" "," ",IF('Stone Processing'!E209&gt;0,'Stone Processing'!E209,IF('Stone Processing'!E209="NTP","NTP", " ")))</f>
        <v xml:space="preserve"> </v>
      </c>
      <c r="F209" s="58" t="s">
        <v>37</v>
      </c>
      <c r="G209" s="110">
        <v>3.0000000000000001E-3</v>
      </c>
      <c r="H209" s="110">
        <v>1.1000000000000001E-3</v>
      </c>
      <c r="I209" s="151">
        <f>(H209*2.9)/9.8</f>
        <v>3.2551020408163266E-4</v>
      </c>
      <c r="J209" s="83"/>
      <c r="K209" s="83"/>
      <c r="L209" s="83"/>
      <c r="M209" s="83"/>
      <c r="N209" s="83"/>
      <c r="O209" s="83"/>
      <c r="Q209" s="83"/>
      <c r="R209" s="83"/>
      <c r="S209" s="83"/>
    </row>
    <row r="210" spans="1:20" x14ac:dyDescent="0.2">
      <c r="A210" s="58" t="s">
        <v>38</v>
      </c>
      <c r="B210" s="82">
        <f>+'Stone Processing'!B210</f>
        <v>0</v>
      </c>
      <c r="C210" s="82">
        <f>+'Stone Processing'!C210</f>
        <v>0</v>
      </c>
      <c r="D210" s="58" t="s">
        <v>97</v>
      </c>
      <c r="E210" s="82" t="str">
        <f>IF('Stone Processing'!E210=" "," ",IF('Stone Processing'!E210&gt;0,'Stone Processing'!E210,IF('Stone Processing'!E210="NTP","NTP", " ")))</f>
        <v xml:space="preserve"> </v>
      </c>
      <c r="F210" s="58" t="s">
        <v>98</v>
      </c>
      <c r="G210" s="110">
        <v>1.3999999999999999E-4</v>
      </c>
      <c r="H210" s="110">
        <v>4.6E-5</v>
      </c>
      <c r="I210" s="151">
        <f>1.3*10^-5</f>
        <v>1.3000000000000001E-5</v>
      </c>
      <c r="J210" s="83"/>
      <c r="K210" s="83"/>
      <c r="L210" s="83"/>
      <c r="M210" s="83"/>
      <c r="N210" s="83"/>
      <c r="O210" s="83"/>
      <c r="Q210" s="83"/>
      <c r="R210" s="83"/>
      <c r="S210" s="83"/>
    </row>
    <row r="211" spans="1:20" x14ac:dyDescent="0.2">
      <c r="A211" s="58" t="s">
        <v>99</v>
      </c>
      <c r="B211" s="82">
        <f>+'Stone Processing'!B211</f>
        <v>0</v>
      </c>
      <c r="C211" s="86"/>
      <c r="D211" s="58" t="s">
        <v>100</v>
      </c>
      <c r="E211" s="82" t="str">
        <f>IF('Stone Processing'!E211=" "," ",IF('Stone Processing'!E211&gt;0,'Stone Processing'!E211,IF('Stone Processing'!E211="NTP","NTP", " ")))</f>
        <v xml:space="preserve"> </v>
      </c>
      <c r="F211" s="58" t="s">
        <v>101</v>
      </c>
      <c r="G211" s="110">
        <f>G209*(1-0.99)</f>
        <v>3.0000000000000028E-5</v>
      </c>
      <c r="H211" s="110">
        <f>H209*(1-0.99)</f>
        <v>1.100000000000001E-5</v>
      </c>
      <c r="I211" s="151">
        <f>I209*(1-0.99)</f>
        <v>3.2551020408163294E-6</v>
      </c>
      <c r="J211" s="83">
        <f>C209*(E209*G209+E210*G210+E211*G211)/2000</f>
        <v>0</v>
      </c>
      <c r="K211" s="83">
        <f>C209*(E209*H209+E210*H210+E211*H211)/2000</f>
        <v>0</v>
      </c>
      <c r="L211" s="83">
        <f>$C209*($E209*I209+$E210*I210+$E211*I211)/2000</f>
        <v>0</v>
      </c>
      <c r="M211" s="83">
        <f>C210*(E209*G209+E210*G210+E211*G211)</f>
        <v>0</v>
      </c>
      <c r="N211" s="83">
        <f>C210*(E209*H209+E210*H210+E211*H211)</f>
        <v>0</v>
      </c>
      <c r="O211" s="83">
        <f>$C210*($E209*I209+$E210*I210+$E211*I211)</f>
        <v>0</v>
      </c>
      <c r="P211" s="83">
        <f>C210*8760*G209/2000*(E209+E210+E211)</f>
        <v>0</v>
      </c>
      <c r="Q211" s="83">
        <f>C210*8760*H209/2000*(E209+E210+E211)</f>
        <v>0</v>
      </c>
      <c r="R211" s="83">
        <f>$C210*8760*I209/2000*(E209+E210+E211)</f>
        <v>0</v>
      </c>
      <c r="S211" s="83" t="str">
        <f>IF($B211=" "," ",IF($B211=4,K211,"0"))</f>
        <v xml:space="preserve"> </v>
      </c>
      <c r="T211" s="83" t="str">
        <f>IF($B211=" "," ",IF($B211=4,L211,"0"))</f>
        <v xml:space="preserve"> </v>
      </c>
    </row>
    <row r="212" spans="1:20" x14ac:dyDescent="0.2">
      <c r="B212" s="59"/>
      <c r="C212" s="87"/>
      <c r="E212" s="59"/>
      <c r="G212" s="110"/>
      <c r="H212" s="110"/>
      <c r="I212" s="152"/>
      <c r="J212" s="83"/>
      <c r="K212" s="83"/>
      <c r="L212" s="83"/>
      <c r="M212" s="83"/>
      <c r="N212" s="83"/>
      <c r="O212" s="83"/>
      <c r="Q212" s="83"/>
      <c r="R212" s="83"/>
      <c r="S212" s="83"/>
    </row>
    <row r="213" spans="1:20" x14ac:dyDescent="0.2">
      <c r="A213" s="58" t="s">
        <v>40</v>
      </c>
      <c r="B213" s="59"/>
      <c r="C213" s="81">
        <f>+'Stone Processing'!C213</f>
        <v>0</v>
      </c>
      <c r="D213" s="58" t="s">
        <v>33</v>
      </c>
      <c r="E213" s="82" t="str">
        <f>IF('Stone Processing'!E213=" "," ",IF('Stone Processing'!E213=1,'Stone Processing'!E213,"  "))</f>
        <v xml:space="preserve"> </v>
      </c>
      <c r="F213" s="58" t="s">
        <v>34</v>
      </c>
      <c r="G213" s="110"/>
      <c r="H213" s="110"/>
      <c r="I213" s="152"/>
      <c r="J213" s="83"/>
      <c r="K213" s="83"/>
      <c r="L213" s="83"/>
      <c r="M213" s="83"/>
      <c r="N213" s="83"/>
      <c r="O213" s="83"/>
      <c r="Q213" s="83"/>
      <c r="R213" s="83"/>
      <c r="S213" s="83"/>
    </row>
    <row r="214" spans="1:20" x14ac:dyDescent="0.2">
      <c r="A214" s="58" t="s">
        <v>35</v>
      </c>
      <c r="B214" s="82">
        <f>+'Stone Processing'!B214</f>
        <v>0</v>
      </c>
      <c r="C214" s="82">
        <f>C215*8760</f>
        <v>0</v>
      </c>
      <c r="D214" s="58" t="s">
        <v>36</v>
      </c>
      <c r="E214" s="82" t="str">
        <f>IF('Stone Processing'!E214=" "," ",IF('Stone Processing'!E214&gt;0,'Stone Processing'!E214,IF('Stone Processing'!E214="NTP","NTP", " ")))</f>
        <v xml:space="preserve"> </v>
      </c>
      <c r="F214" s="58" t="s">
        <v>37</v>
      </c>
      <c r="G214" s="110">
        <v>3.0000000000000001E-3</v>
      </c>
      <c r="H214" s="110">
        <v>1.1000000000000001E-3</v>
      </c>
      <c r="I214" s="151">
        <f>(H214*2.9)/9.8</f>
        <v>3.2551020408163266E-4</v>
      </c>
      <c r="J214" s="83"/>
      <c r="K214" s="83"/>
      <c r="L214" s="83"/>
      <c r="M214" s="83"/>
      <c r="N214" s="83"/>
      <c r="O214" s="83"/>
      <c r="Q214" s="83"/>
      <c r="R214" s="83"/>
      <c r="S214" s="83"/>
    </row>
    <row r="215" spans="1:20" x14ac:dyDescent="0.2">
      <c r="A215" s="58" t="s">
        <v>38</v>
      </c>
      <c r="B215" s="82">
        <f>+'Stone Processing'!B215</f>
        <v>0</v>
      </c>
      <c r="C215" s="82">
        <f>+'Stone Processing'!C215</f>
        <v>0</v>
      </c>
      <c r="D215" s="58" t="s">
        <v>97</v>
      </c>
      <c r="E215" s="82" t="str">
        <f>IF('Stone Processing'!E215=" "," ",IF('Stone Processing'!E215&gt;0,'Stone Processing'!E215,IF('Stone Processing'!E215="NTP","NTP", " ")))</f>
        <v xml:space="preserve"> </v>
      </c>
      <c r="F215" s="58" t="s">
        <v>98</v>
      </c>
      <c r="G215" s="110">
        <v>1.3999999999999999E-4</v>
      </c>
      <c r="H215" s="110">
        <v>4.6E-5</v>
      </c>
      <c r="I215" s="151">
        <f>1.3*10^-5</f>
        <v>1.3000000000000001E-5</v>
      </c>
      <c r="J215" s="83"/>
      <c r="K215" s="83"/>
      <c r="L215" s="83"/>
      <c r="M215" s="83"/>
      <c r="N215" s="83"/>
      <c r="O215" s="83"/>
      <c r="Q215" s="83"/>
      <c r="R215" s="83"/>
      <c r="S215" s="83"/>
    </row>
    <row r="216" spans="1:20" x14ac:dyDescent="0.2">
      <c r="A216" s="58" t="s">
        <v>99</v>
      </c>
      <c r="B216" s="82">
        <f>+'Stone Processing'!B216</f>
        <v>0</v>
      </c>
      <c r="C216" s="86"/>
      <c r="D216" s="58" t="s">
        <v>100</v>
      </c>
      <c r="E216" s="82" t="str">
        <f>IF('Stone Processing'!E216=" "," ",IF('Stone Processing'!E216&gt;0,'Stone Processing'!E216,IF('Stone Processing'!E216="NTP","NTP", " ")))</f>
        <v xml:space="preserve"> </v>
      </c>
      <c r="F216" s="58" t="s">
        <v>101</v>
      </c>
      <c r="G216" s="110">
        <f>G214*(1-0.99)</f>
        <v>3.0000000000000028E-5</v>
      </c>
      <c r="H216" s="110">
        <f>H214*(1-0.99)</f>
        <v>1.100000000000001E-5</v>
      </c>
      <c r="I216" s="151">
        <f>I214*(1-0.99)</f>
        <v>3.2551020408163294E-6</v>
      </c>
      <c r="J216" s="83">
        <f>C214*(E214*G214+E215*G215+E216*G216)/2000</f>
        <v>0</v>
      </c>
      <c r="K216" s="83">
        <f>C214*(E214*H214+E215*H215+E216*H216)/2000</f>
        <v>0</v>
      </c>
      <c r="L216" s="83">
        <f>$C214*($E214*I214+$E215*I215+$E216*I216)/2000</f>
        <v>0</v>
      </c>
      <c r="M216" s="83">
        <f>C215*(E214*G214+E215*G215+E216*G216)</f>
        <v>0</v>
      </c>
      <c r="N216" s="83">
        <f>C215*(E214*H214+E215*H215+E216*H216)</f>
        <v>0</v>
      </c>
      <c r="O216" s="83">
        <f>$C215*($E214*I214+$E215*I215+$E216*I216)</f>
        <v>0</v>
      </c>
      <c r="P216" s="83">
        <f>C215*8760*G214/2000*(E214+E215+E216)</f>
        <v>0</v>
      </c>
      <c r="Q216" s="83">
        <f>C215*8760*H214/2000*(E214+E215+E216)</f>
        <v>0</v>
      </c>
      <c r="R216" s="83">
        <f>$C215*8760*I214/2000*(E214+E215+E216)</f>
        <v>0</v>
      </c>
      <c r="S216" s="83" t="str">
        <f>IF($B216=" "," ",IF($B216=4,K216,"0"))</f>
        <v xml:space="preserve"> </v>
      </c>
      <c r="T216" s="83" t="str">
        <f>IF($B216=" "," ",IF($B216=4,L216,"0"))</f>
        <v xml:space="preserve"> </v>
      </c>
    </row>
    <row r="217" spans="1:20" x14ac:dyDescent="0.2">
      <c r="B217" s="59"/>
      <c r="C217" s="59"/>
      <c r="E217" s="59"/>
      <c r="G217" s="110"/>
      <c r="H217" s="110"/>
      <c r="I217" s="152"/>
      <c r="J217" s="83"/>
      <c r="K217" s="83"/>
      <c r="L217" s="83"/>
      <c r="M217" s="83"/>
      <c r="N217" s="83"/>
      <c r="O217" s="83"/>
      <c r="Q217" s="83"/>
      <c r="R217" s="83"/>
      <c r="S217" s="83"/>
    </row>
    <row r="218" spans="1:20" x14ac:dyDescent="0.2">
      <c r="A218" s="58" t="s">
        <v>40</v>
      </c>
      <c r="B218" s="59"/>
      <c r="C218" s="81">
        <f>+'Stone Processing'!C218</f>
        <v>0</v>
      </c>
      <c r="D218" s="58" t="s">
        <v>33</v>
      </c>
      <c r="E218" s="82" t="str">
        <f>IF('Stone Processing'!E218=" "," ",IF('Stone Processing'!E218=1,'Stone Processing'!E218,"  "))</f>
        <v xml:space="preserve"> </v>
      </c>
      <c r="F218" s="58" t="s">
        <v>34</v>
      </c>
      <c r="G218" s="110"/>
      <c r="H218" s="110"/>
      <c r="I218" s="152"/>
      <c r="J218" s="83"/>
      <c r="K218" s="83"/>
      <c r="L218" s="83"/>
      <c r="M218" s="83"/>
      <c r="N218" s="83"/>
      <c r="O218" s="83"/>
      <c r="Q218" s="83"/>
      <c r="R218" s="83"/>
      <c r="S218" s="83"/>
    </row>
    <row r="219" spans="1:20" x14ac:dyDescent="0.2">
      <c r="A219" s="58" t="s">
        <v>35</v>
      </c>
      <c r="B219" s="82">
        <f>+'Stone Processing'!B219</f>
        <v>0</v>
      </c>
      <c r="C219" s="82">
        <f>C220*8760</f>
        <v>0</v>
      </c>
      <c r="D219" s="58" t="s">
        <v>36</v>
      </c>
      <c r="E219" s="82" t="str">
        <f>IF('Stone Processing'!E219=" "," ",IF('Stone Processing'!E219&gt;0,'Stone Processing'!E219,IF('Stone Processing'!E219="NTP","NTP", " ")))</f>
        <v xml:space="preserve"> </v>
      </c>
      <c r="F219" s="58" t="s">
        <v>37</v>
      </c>
      <c r="G219" s="110">
        <v>3.0000000000000001E-3</v>
      </c>
      <c r="H219" s="110">
        <v>1.1000000000000001E-3</v>
      </c>
      <c r="I219" s="151">
        <f>(H219*2.9)/9.8</f>
        <v>3.2551020408163266E-4</v>
      </c>
      <c r="J219" s="83"/>
      <c r="K219" s="83"/>
      <c r="L219" s="83"/>
      <c r="M219" s="83"/>
      <c r="N219" s="83"/>
      <c r="O219" s="83"/>
      <c r="Q219" s="83"/>
      <c r="R219" s="83"/>
      <c r="S219" s="83"/>
    </row>
    <row r="220" spans="1:20" x14ac:dyDescent="0.2">
      <c r="A220" s="58" t="s">
        <v>38</v>
      </c>
      <c r="B220" s="82">
        <f>+'Stone Processing'!B220</f>
        <v>0</v>
      </c>
      <c r="C220" s="82">
        <f>+'Stone Processing'!C220</f>
        <v>0</v>
      </c>
      <c r="D220" s="58" t="s">
        <v>97</v>
      </c>
      <c r="E220" s="82" t="str">
        <f>IF('Stone Processing'!E220=" "," ",IF('Stone Processing'!E220&gt;0,'Stone Processing'!E220,IF('Stone Processing'!E220="NTP","NTP", " ")))</f>
        <v xml:space="preserve"> </v>
      </c>
      <c r="F220" s="58" t="s">
        <v>98</v>
      </c>
      <c r="G220" s="110">
        <v>1.3999999999999999E-4</v>
      </c>
      <c r="H220" s="110">
        <v>4.6E-5</v>
      </c>
      <c r="I220" s="151">
        <f>1.3*10^-5</f>
        <v>1.3000000000000001E-5</v>
      </c>
      <c r="J220" s="83"/>
      <c r="K220" s="83"/>
      <c r="L220" s="83"/>
      <c r="M220" s="83"/>
      <c r="N220" s="83"/>
      <c r="O220" s="83"/>
      <c r="Q220" s="83"/>
      <c r="R220" s="83"/>
      <c r="S220" s="83"/>
    </row>
    <row r="221" spans="1:20" x14ac:dyDescent="0.2">
      <c r="A221" s="58" t="s">
        <v>99</v>
      </c>
      <c r="B221" s="82">
        <f>+'Stone Processing'!B221</f>
        <v>0</v>
      </c>
      <c r="C221" s="85"/>
      <c r="D221" s="58" t="s">
        <v>100</v>
      </c>
      <c r="E221" s="82" t="str">
        <f>IF('Stone Processing'!E221=" "," ",IF('Stone Processing'!E221&gt;0,'Stone Processing'!E221,IF('Stone Processing'!E221="NTP","NTP", " ")))</f>
        <v xml:space="preserve"> </v>
      </c>
      <c r="F221" s="58" t="s">
        <v>101</v>
      </c>
      <c r="G221" s="110">
        <f>G219*(1-0.99)</f>
        <v>3.0000000000000028E-5</v>
      </c>
      <c r="H221" s="110">
        <f>H219*(1-0.99)</f>
        <v>1.100000000000001E-5</v>
      </c>
      <c r="I221" s="151">
        <f>I219*(1-0.99)</f>
        <v>3.2551020408163294E-6</v>
      </c>
      <c r="J221" s="83">
        <f>C219*(E219*G219+E220*G220+E221*G221)/2000</f>
        <v>0</v>
      </c>
      <c r="K221" s="83">
        <f>C219*(E219*H219+E220*H220+E221*H221)/2000</f>
        <v>0</v>
      </c>
      <c r="L221" s="83">
        <f>$C219*($E219*I219+$E220*I220+$E221*I221)/2000</f>
        <v>0</v>
      </c>
      <c r="M221" s="83">
        <f>C220*(E219*G219+E220*G220+E221*G221)</f>
        <v>0</v>
      </c>
      <c r="N221" s="83">
        <f>C220*(E219*H219+E220*H220+E221*H221)</f>
        <v>0</v>
      </c>
      <c r="O221" s="83">
        <f>$C220*($E219*I219+$E220*I220+$E221*I221)</f>
        <v>0</v>
      </c>
      <c r="P221" s="83">
        <f>C220*8760*G219/2000*(E219+E220+E221)</f>
        <v>0</v>
      </c>
      <c r="Q221" s="83">
        <f>C220*8760*H219/2000*(E219+E220+E221)</f>
        <v>0</v>
      </c>
      <c r="R221" s="83">
        <f>$C220*8760*I219/2000*(E219+E220+E221)</f>
        <v>0</v>
      </c>
      <c r="S221" s="83" t="str">
        <f>IF($B221=" "," ",IF($B221=4,K221,"0"))</f>
        <v xml:space="preserve"> </v>
      </c>
      <c r="T221" s="83" t="str">
        <f>IF($B221=" "," ",IF($B221=4,L221,"0"))</f>
        <v xml:space="preserve"> </v>
      </c>
    </row>
    <row r="222" spans="1:20" x14ac:dyDescent="0.2">
      <c r="B222" s="59"/>
      <c r="C222" s="88"/>
      <c r="E222" s="87"/>
      <c r="G222" s="110"/>
      <c r="H222" s="110"/>
      <c r="I222" s="152"/>
      <c r="J222" s="83"/>
      <c r="K222" s="83"/>
      <c r="L222" s="83"/>
      <c r="M222" s="83"/>
      <c r="N222" s="83"/>
      <c r="O222" s="83"/>
      <c r="Q222" s="83"/>
      <c r="R222" s="83"/>
      <c r="S222" s="83"/>
    </row>
    <row r="223" spans="1:20" x14ac:dyDescent="0.2">
      <c r="A223" s="58" t="s">
        <v>40</v>
      </c>
      <c r="B223" s="59"/>
      <c r="C223" s="89">
        <f>+'Stone Processing'!C223</f>
        <v>0</v>
      </c>
      <c r="D223" s="58" t="s">
        <v>33</v>
      </c>
      <c r="E223" s="82" t="str">
        <f>IF('Stone Processing'!E223=" "," ",IF('Stone Processing'!E223=1,'Stone Processing'!E223,"  "))</f>
        <v xml:space="preserve"> </v>
      </c>
      <c r="F223" s="58" t="s">
        <v>34</v>
      </c>
      <c r="G223" s="110"/>
      <c r="H223" s="110"/>
      <c r="I223" s="152"/>
      <c r="J223" s="83"/>
      <c r="K223" s="83"/>
      <c r="L223" s="83"/>
      <c r="M223" s="83"/>
      <c r="N223" s="83"/>
      <c r="O223" s="83"/>
      <c r="Q223" s="83"/>
      <c r="R223" s="83"/>
      <c r="S223" s="83"/>
    </row>
    <row r="224" spans="1:20" x14ac:dyDescent="0.2">
      <c r="A224" s="58" t="s">
        <v>35</v>
      </c>
      <c r="B224" s="82">
        <f>+'Stone Processing'!B224</f>
        <v>0</v>
      </c>
      <c r="C224" s="82">
        <f>C225*8760</f>
        <v>0</v>
      </c>
      <c r="D224" s="58" t="s">
        <v>36</v>
      </c>
      <c r="E224" s="82" t="str">
        <f>IF('Stone Processing'!E224=" "," ",IF('Stone Processing'!E224&gt;0,'Stone Processing'!E224,IF('Stone Processing'!E224="NTP","NTP", " ")))</f>
        <v xml:space="preserve"> </v>
      </c>
      <c r="F224" s="58" t="s">
        <v>37</v>
      </c>
      <c r="G224" s="110">
        <v>3.0000000000000001E-3</v>
      </c>
      <c r="H224" s="110">
        <v>1.1000000000000001E-3</v>
      </c>
      <c r="I224" s="151">
        <f>(H224*2.9)/9.8</f>
        <v>3.2551020408163266E-4</v>
      </c>
      <c r="J224" s="83"/>
      <c r="K224" s="83"/>
      <c r="L224" s="83"/>
      <c r="M224" s="83"/>
      <c r="N224" s="83"/>
      <c r="O224" s="83"/>
      <c r="Q224" s="83"/>
      <c r="R224" s="83"/>
      <c r="S224" s="83"/>
    </row>
    <row r="225" spans="1:20" x14ac:dyDescent="0.2">
      <c r="A225" s="58" t="s">
        <v>38</v>
      </c>
      <c r="B225" s="82">
        <f>+'Stone Processing'!B225</f>
        <v>0</v>
      </c>
      <c r="C225" s="82">
        <f>+'Stone Processing'!C225</f>
        <v>0</v>
      </c>
      <c r="D225" s="58" t="s">
        <v>97</v>
      </c>
      <c r="E225" s="82" t="str">
        <f>IF('Stone Processing'!E225=" "," ",IF('Stone Processing'!E225&gt;0,'Stone Processing'!E225,IF('Stone Processing'!E225="NTP","NTP", " ")))</f>
        <v xml:space="preserve"> </v>
      </c>
      <c r="F225" s="58" t="s">
        <v>98</v>
      </c>
      <c r="G225" s="110">
        <v>1.3999999999999999E-4</v>
      </c>
      <c r="H225" s="110">
        <v>4.6E-5</v>
      </c>
      <c r="I225" s="151">
        <f>1.3*10^-5</f>
        <v>1.3000000000000001E-5</v>
      </c>
      <c r="J225" s="83"/>
      <c r="K225" s="83"/>
      <c r="L225" s="83"/>
      <c r="M225" s="83"/>
      <c r="N225" s="83"/>
      <c r="O225" s="83"/>
      <c r="Q225" s="83"/>
      <c r="R225" s="83"/>
      <c r="S225" s="83"/>
    </row>
    <row r="226" spans="1:20" x14ac:dyDescent="0.2">
      <c r="A226" s="58" t="s">
        <v>99</v>
      </c>
      <c r="B226" s="82">
        <f>+'Stone Processing'!B226</f>
        <v>0</v>
      </c>
      <c r="C226" s="86"/>
      <c r="D226" s="58" t="s">
        <v>100</v>
      </c>
      <c r="E226" s="82" t="str">
        <f>IF('Stone Processing'!E226=" "," ",IF('Stone Processing'!E226&gt;0,'Stone Processing'!E226,IF('Stone Processing'!E226="NTP","NTP", " ")))</f>
        <v xml:space="preserve"> </v>
      </c>
      <c r="F226" s="58" t="s">
        <v>101</v>
      </c>
      <c r="G226" s="110">
        <f>G224*(1-0.99)</f>
        <v>3.0000000000000028E-5</v>
      </c>
      <c r="H226" s="110">
        <f>H224*(1-0.99)</f>
        <v>1.100000000000001E-5</v>
      </c>
      <c r="I226" s="151">
        <f>I224*(1-0.99)</f>
        <v>3.2551020408163294E-6</v>
      </c>
      <c r="J226" s="83">
        <f>C224*(E224*G224+E225*G225+E226*G226)/2000</f>
        <v>0</v>
      </c>
      <c r="K226" s="83">
        <f>C224*(E224*H224+E225*H225+E226*H226)/2000</f>
        <v>0</v>
      </c>
      <c r="L226" s="83">
        <f>$C224*($E224*I224+$E225*I225+$E226*I226)/2000</f>
        <v>0</v>
      </c>
      <c r="M226" s="83">
        <f>C225*(E224*G224+E225*G225+E226*G226)</f>
        <v>0</v>
      </c>
      <c r="N226" s="83">
        <f>C225*(E224*H224+E225*H225+E226*H226)</f>
        <v>0</v>
      </c>
      <c r="O226" s="83">
        <f>$C225*($E224*I224+$E225*I225+$E226*I226)</f>
        <v>0</v>
      </c>
      <c r="P226" s="83">
        <f>C225*8760*G224/2000*(E224+E225+E226)</f>
        <v>0</v>
      </c>
      <c r="Q226" s="83">
        <f>C225*8760*H224/2000*(E224+E225+E226)</f>
        <v>0</v>
      </c>
      <c r="R226" s="83">
        <f>$C225*8760*I224/2000*(E224+E225+E226)</f>
        <v>0</v>
      </c>
      <c r="S226" s="83" t="str">
        <f>IF($B226=" "," ",IF($B226=4,K226,"0"))</f>
        <v xml:space="preserve"> </v>
      </c>
      <c r="T226" s="83" t="str">
        <f>IF($B226=" "," ",IF($B226=4,L226,"0"))</f>
        <v xml:space="preserve"> </v>
      </c>
    </row>
    <row r="227" spans="1:20" x14ac:dyDescent="0.2">
      <c r="B227" s="59"/>
      <c r="C227" s="59"/>
      <c r="E227" s="59"/>
      <c r="G227" s="110"/>
      <c r="H227" s="110"/>
      <c r="I227" s="152"/>
      <c r="J227" s="83"/>
      <c r="K227" s="83"/>
      <c r="L227" s="83"/>
      <c r="M227" s="83"/>
      <c r="N227" s="83"/>
      <c r="O227" s="83"/>
      <c r="Q227" s="83"/>
      <c r="R227" s="83"/>
      <c r="S227" s="83"/>
    </row>
    <row r="228" spans="1:20" x14ac:dyDescent="0.2">
      <c r="A228" s="58" t="s">
        <v>40</v>
      </c>
      <c r="B228" s="59"/>
      <c r="C228" s="81">
        <f>+'Stone Processing'!C228</f>
        <v>0</v>
      </c>
      <c r="D228" s="58" t="s">
        <v>33</v>
      </c>
      <c r="E228" s="82" t="str">
        <f>IF('Stone Processing'!E228=" "," ",IF('Stone Processing'!E228=1,'Stone Processing'!E228,"  "))</f>
        <v xml:space="preserve"> </v>
      </c>
      <c r="F228" s="58" t="s">
        <v>34</v>
      </c>
      <c r="G228" s="110"/>
      <c r="H228" s="110"/>
      <c r="I228" s="152"/>
      <c r="J228" s="83"/>
      <c r="K228" s="83"/>
      <c r="L228" s="83"/>
      <c r="M228" s="83"/>
      <c r="N228" s="83"/>
      <c r="O228" s="83"/>
      <c r="Q228" s="83"/>
      <c r="R228" s="83"/>
      <c r="S228" s="83"/>
    </row>
    <row r="229" spans="1:20" x14ac:dyDescent="0.2">
      <c r="A229" s="58" t="s">
        <v>35</v>
      </c>
      <c r="B229" s="82">
        <f>+'Stone Processing'!B229</f>
        <v>0</v>
      </c>
      <c r="C229" s="82">
        <f>C230*8760</f>
        <v>0</v>
      </c>
      <c r="D229" s="58" t="s">
        <v>36</v>
      </c>
      <c r="E229" s="82" t="str">
        <f>IF('Stone Processing'!E229=" "," ",IF('Stone Processing'!E229&gt;0,'Stone Processing'!E229,IF('Stone Processing'!E229="NTP","NTP", " ")))</f>
        <v xml:space="preserve"> </v>
      </c>
      <c r="F229" s="58" t="s">
        <v>37</v>
      </c>
      <c r="G229" s="110">
        <v>3.0000000000000001E-3</v>
      </c>
      <c r="H229" s="110">
        <v>1.1000000000000001E-3</v>
      </c>
      <c r="I229" s="151">
        <f>(H229*2.9)/9.8</f>
        <v>3.2551020408163266E-4</v>
      </c>
      <c r="J229" s="83"/>
      <c r="K229" s="83"/>
      <c r="L229" s="83"/>
      <c r="M229" s="83"/>
      <c r="N229" s="83"/>
      <c r="O229" s="83"/>
      <c r="Q229" s="83"/>
      <c r="R229" s="83"/>
      <c r="S229" s="83"/>
    </row>
    <row r="230" spans="1:20" x14ac:dyDescent="0.2">
      <c r="A230" s="58" t="s">
        <v>38</v>
      </c>
      <c r="B230" s="82">
        <f>+'Stone Processing'!B230</f>
        <v>0</v>
      </c>
      <c r="C230" s="82">
        <f>+'Stone Processing'!C230</f>
        <v>0</v>
      </c>
      <c r="D230" s="58" t="s">
        <v>97</v>
      </c>
      <c r="E230" s="82" t="str">
        <f>IF('Stone Processing'!E230=" "," ",IF('Stone Processing'!E230&gt;0,'Stone Processing'!E230,IF('Stone Processing'!E230="NTP","NTP", " ")))</f>
        <v xml:space="preserve"> </v>
      </c>
      <c r="F230" s="58" t="s">
        <v>98</v>
      </c>
      <c r="G230" s="110">
        <v>1.3999999999999999E-4</v>
      </c>
      <c r="H230" s="110">
        <v>4.6E-5</v>
      </c>
      <c r="I230" s="151">
        <f>1.3*10^-5</f>
        <v>1.3000000000000001E-5</v>
      </c>
      <c r="J230" s="83"/>
      <c r="K230" s="83"/>
      <c r="L230" s="83"/>
      <c r="M230" s="83"/>
      <c r="N230" s="83"/>
      <c r="O230" s="83"/>
      <c r="Q230" s="83"/>
      <c r="R230" s="83"/>
      <c r="S230" s="83"/>
    </row>
    <row r="231" spans="1:20" x14ac:dyDescent="0.2">
      <c r="A231" s="58" t="s">
        <v>99</v>
      </c>
      <c r="B231" s="82">
        <f>+'Stone Processing'!B231</f>
        <v>0</v>
      </c>
      <c r="C231" s="86"/>
      <c r="D231" s="58" t="s">
        <v>100</v>
      </c>
      <c r="E231" s="82" t="str">
        <f>IF('Stone Processing'!E231=" "," ",IF('Stone Processing'!E231&gt;0,'Stone Processing'!E231,IF('Stone Processing'!E231="NTP","NTP", " ")))</f>
        <v xml:space="preserve"> </v>
      </c>
      <c r="F231" s="58" t="s">
        <v>101</v>
      </c>
      <c r="G231" s="110">
        <f>G229*(1-0.99)</f>
        <v>3.0000000000000028E-5</v>
      </c>
      <c r="H231" s="110">
        <f>H229*(1-0.99)</f>
        <v>1.100000000000001E-5</v>
      </c>
      <c r="I231" s="151">
        <f>I229*(1-0.99)</f>
        <v>3.2551020408163294E-6</v>
      </c>
      <c r="J231" s="83">
        <f>C229*(E229*G229+E230*G230+E231*G231)/2000</f>
        <v>0</v>
      </c>
      <c r="K231" s="83">
        <f>C229*(E229*H229+E230*H230+E231*H231)/2000</f>
        <v>0</v>
      </c>
      <c r="L231" s="83">
        <f>$C229*($E229*I229+$E230*I230+$E231*I231)/2000</f>
        <v>0</v>
      </c>
      <c r="M231" s="83">
        <f>C230*(E229*G229+E230*G230+E231*G231)</f>
        <v>0</v>
      </c>
      <c r="N231" s="83">
        <f>C230*(E229*H229+E230*H230+E231*H231)</f>
        <v>0</v>
      </c>
      <c r="O231" s="83">
        <f>$C230*($E229*I229+$E230*I230+$E231*I231)</f>
        <v>0</v>
      </c>
      <c r="P231" s="83">
        <f>C230*8760*G229/2000*(E229+E230+E231)</f>
        <v>0</v>
      </c>
      <c r="Q231" s="83">
        <f>C230*8760*H229/2000*(E229+E230+E231)</f>
        <v>0</v>
      </c>
      <c r="R231" s="83">
        <f>$C230*8760*I229/2000*(E229+E230+E231)</f>
        <v>0</v>
      </c>
      <c r="S231" s="83" t="str">
        <f>IF($B231=" "," ",IF($B231=4,K231,"0"))</f>
        <v xml:space="preserve"> </v>
      </c>
      <c r="T231" s="83" t="str">
        <f>IF($B231=" "," ",IF($B231=4,L231,"0"))</f>
        <v xml:space="preserve"> </v>
      </c>
    </row>
    <row r="232" spans="1:20" x14ac:dyDescent="0.2">
      <c r="B232" s="59"/>
      <c r="C232" s="87"/>
      <c r="E232" s="59"/>
      <c r="G232" s="110"/>
      <c r="H232" s="110"/>
      <c r="I232" s="152"/>
      <c r="J232" s="83"/>
      <c r="K232" s="83"/>
      <c r="L232" s="83"/>
      <c r="M232" s="83"/>
      <c r="N232" s="83"/>
      <c r="O232" s="83"/>
      <c r="Q232" s="83"/>
      <c r="R232" s="83"/>
      <c r="S232" s="83"/>
    </row>
    <row r="233" spans="1:20" x14ac:dyDescent="0.2">
      <c r="A233" s="58" t="s">
        <v>40</v>
      </c>
      <c r="B233" s="59"/>
      <c r="C233" s="81">
        <f>+'Stone Processing'!C233</f>
        <v>0</v>
      </c>
      <c r="D233" s="58" t="s">
        <v>33</v>
      </c>
      <c r="E233" s="82" t="str">
        <f>IF('Stone Processing'!E233=" "," ",IF('Stone Processing'!E233=1,'Stone Processing'!E233,"  "))</f>
        <v xml:space="preserve"> </v>
      </c>
      <c r="F233" s="58" t="s">
        <v>34</v>
      </c>
      <c r="G233" s="110"/>
      <c r="H233" s="110"/>
      <c r="I233" s="152"/>
      <c r="J233" s="83"/>
      <c r="K233" s="83"/>
      <c r="L233" s="83"/>
      <c r="M233" s="83"/>
      <c r="N233" s="83"/>
      <c r="O233" s="83"/>
      <c r="Q233" s="83"/>
      <c r="R233" s="83"/>
      <c r="S233" s="83"/>
    </row>
    <row r="234" spans="1:20" x14ac:dyDescent="0.2">
      <c r="A234" s="58" t="s">
        <v>35</v>
      </c>
      <c r="B234" s="82">
        <f>+'Stone Processing'!B234</f>
        <v>0</v>
      </c>
      <c r="C234" s="82">
        <f>C235*8760</f>
        <v>0</v>
      </c>
      <c r="D234" s="58" t="s">
        <v>36</v>
      </c>
      <c r="E234" s="82" t="str">
        <f>IF('Stone Processing'!E234=" "," ",IF('Stone Processing'!E234&gt;0,'Stone Processing'!E234,IF('Stone Processing'!E234="NTP","NTP", " ")))</f>
        <v xml:space="preserve"> </v>
      </c>
      <c r="F234" s="58" t="s">
        <v>37</v>
      </c>
      <c r="G234" s="110">
        <v>3.0000000000000001E-3</v>
      </c>
      <c r="H234" s="110">
        <v>1.1000000000000001E-3</v>
      </c>
      <c r="I234" s="151">
        <f>(H234*2.9)/9.8</f>
        <v>3.2551020408163266E-4</v>
      </c>
      <c r="J234" s="83"/>
      <c r="K234" s="83"/>
      <c r="L234" s="83"/>
      <c r="M234" s="83"/>
      <c r="N234" s="83"/>
      <c r="O234" s="83"/>
      <c r="Q234" s="83"/>
      <c r="R234" s="83"/>
      <c r="S234" s="83"/>
    </row>
    <row r="235" spans="1:20" x14ac:dyDescent="0.2">
      <c r="A235" s="58" t="s">
        <v>38</v>
      </c>
      <c r="B235" s="82">
        <f>+'Stone Processing'!B235</f>
        <v>0</v>
      </c>
      <c r="C235" s="82">
        <f>+'Stone Processing'!C235</f>
        <v>0</v>
      </c>
      <c r="D235" s="58" t="s">
        <v>97</v>
      </c>
      <c r="E235" s="82" t="str">
        <f>IF('Stone Processing'!E235=" "," ",IF('Stone Processing'!E235&gt;0,'Stone Processing'!E235,IF('Stone Processing'!E235="NTP","NTP", " ")))</f>
        <v xml:space="preserve"> </v>
      </c>
      <c r="F235" s="58" t="s">
        <v>98</v>
      </c>
      <c r="G235" s="110">
        <v>1.3999999999999999E-4</v>
      </c>
      <c r="H235" s="110">
        <v>4.6E-5</v>
      </c>
      <c r="I235" s="151">
        <f>1.3*10^-5</f>
        <v>1.3000000000000001E-5</v>
      </c>
      <c r="J235" s="83"/>
      <c r="K235" s="83"/>
      <c r="L235" s="83"/>
      <c r="M235" s="83"/>
      <c r="N235" s="83"/>
      <c r="O235" s="83"/>
      <c r="Q235" s="83"/>
      <c r="R235" s="83"/>
      <c r="S235" s="83"/>
    </row>
    <row r="236" spans="1:20" x14ac:dyDescent="0.2">
      <c r="A236" s="58" t="s">
        <v>99</v>
      </c>
      <c r="B236" s="82">
        <f>+'Stone Processing'!B236</f>
        <v>0</v>
      </c>
      <c r="C236" s="86"/>
      <c r="D236" s="58" t="s">
        <v>100</v>
      </c>
      <c r="E236" s="82" t="str">
        <f>IF('Stone Processing'!E236=" "," ",IF('Stone Processing'!E236&gt;0,'Stone Processing'!E236,IF('Stone Processing'!E236="NTP","NTP", " ")))</f>
        <v xml:space="preserve"> </v>
      </c>
      <c r="F236" s="58" t="s">
        <v>101</v>
      </c>
      <c r="G236" s="110">
        <f>G234*(1-0.99)</f>
        <v>3.0000000000000028E-5</v>
      </c>
      <c r="H236" s="110">
        <f>H234*(1-0.99)</f>
        <v>1.100000000000001E-5</v>
      </c>
      <c r="I236" s="151">
        <f>I234*(1-0.99)</f>
        <v>3.2551020408163294E-6</v>
      </c>
      <c r="J236" s="83">
        <f>C234*(E234*G234+E235*G235+E236*G236)/2000</f>
        <v>0</v>
      </c>
      <c r="K236" s="83">
        <f>C234*(E234*H234+E235*H235+E236*H236)/2000</f>
        <v>0</v>
      </c>
      <c r="L236" s="83">
        <f>$C234*($E234*I234+$E235*I235+$E236*I236)/2000</f>
        <v>0</v>
      </c>
      <c r="M236" s="83">
        <f>C235*(E234*G234+E235*G235+E236*G236)</f>
        <v>0</v>
      </c>
      <c r="N236" s="83">
        <f>C235*(E234*H234+E235*H235+E236*H236)</f>
        <v>0</v>
      </c>
      <c r="O236" s="83">
        <f>$C235*($E234*I234+$E235*I235+$E236*I236)</f>
        <v>0</v>
      </c>
      <c r="P236" s="83">
        <f>C235*8760*G234/2000*(E234+E235+E236)</f>
        <v>0</v>
      </c>
      <c r="Q236" s="83">
        <f>C235*8760*H234/2000*(E234+E235+E236)</f>
        <v>0</v>
      </c>
      <c r="R236" s="83">
        <f>$C235*8760*I234/2000*(E234+E235+E236)</f>
        <v>0</v>
      </c>
      <c r="S236" s="83" t="str">
        <f>IF($B236=" "," ",IF($B236=4,K236,"0"))</f>
        <v xml:space="preserve"> </v>
      </c>
      <c r="T236" s="83" t="str">
        <f>IF($B236=" "," ",IF($B236=4,L236,"0"))</f>
        <v xml:space="preserve"> </v>
      </c>
    </row>
    <row r="237" spans="1:20" x14ac:dyDescent="0.2">
      <c r="B237" s="59"/>
      <c r="C237" s="59"/>
      <c r="E237" s="59"/>
      <c r="G237" s="110"/>
      <c r="H237" s="110"/>
      <c r="I237" s="152"/>
      <c r="J237" s="83"/>
      <c r="K237" s="83"/>
      <c r="L237" s="83"/>
      <c r="M237" s="83"/>
      <c r="N237" s="83"/>
      <c r="O237" s="83"/>
      <c r="Q237" s="83"/>
      <c r="R237" s="83"/>
      <c r="S237" s="83"/>
    </row>
    <row r="238" spans="1:20" x14ac:dyDescent="0.2">
      <c r="A238" s="58" t="s">
        <v>40</v>
      </c>
      <c r="B238" s="59"/>
      <c r="C238" s="81">
        <f>+'Stone Processing'!C238</f>
        <v>0</v>
      </c>
      <c r="D238" s="58" t="s">
        <v>33</v>
      </c>
      <c r="E238" s="82" t="str">
        <f>IF('Stone Processing'!E238=" "," ",IF('Stone Processing'!E238=1,'Stone Processing'!E238,"  "))</f>
        <v xml:space="preserve"> </v>
      </c>
      <c r="F238" s="58" t="s">
        <v>34</v>
      </c>
      <c r="G238" s="110"/>
      <c r="H238" s="110"/>
      <c r="I238" s="152"/>
      <c r="J238" s="83"/>
      <c r="K238" s="83"/>
      <c r="L238" s="83"/>
      <c r="M238" s="83"/>
      <c r="N238" s="83"/>
      <c r="O238" s="83"/>
      <c r="Q238" s="83"/>
      <c r="R238" s="83"/>
      <c r="S238" s="83"/>
    </row>
    <row r="239" spans="1:20" x14ac:dyDescent="0.2">
      <c r="A239" s="58" t="s">
        <v>35</v>
      </c>
      <c r="B239" s="82">
        <f>+'Stone Processing'!B239</f>
        <v>0</v>
      </c>
      <c r="C239" s="82">
        <f>C240*8760</f>
        <v>0</v>
      </c>
      <c r="D239" s="58" t="s">
        <v>36</v>
      </c>
      <c r="E239" s="82" t="str">
        <f>IF('Stone Processing'!E239=" "," ",IF('Stone Processing'!E239&gt;0,'Stone Processing'!E239,IF('Stone Processing'!E239="NTP","NTP", " ")))</f>
        <v xml:space="preserve"> </v>
      </c>
      <c r="F239" s="58" t="s">
        <v>37</v>
      </c>
      <c r="G239" s="110">
        <v>3.0000000000000001E-3</v>
      </c>
      <c r="H239" s="110">
        <v>1.1000000000000001E-3</v>
      </c>
      <c r="I239" s="151">
        <f>(H239*2.9)/9.8</f>
        <v>3.2551020408163266E-4</v>
      </c>
      <c r="J239" s="83"/>
      <c r="K239" s="83"/>
      <c r="L239" s="83"/>
      <c r="M239" s="83"/>
      <c r="N239" s="83"/>
      <c r="O239" s="83"/>
      <c r="Q239" s="83"/>
      <c r="R239" s="83"/>
      <c r="S239" s="83"/>
    </row>
    <row r="240" spans="1:20" x14ac:dyDescent="0.2">
      <c r="A240" s="58" t="s">
        <v>38</v>
      </c>
      <c r="B240" s="82">
        <f>+'Stone Processing'!B240</f>
        <v>0</v>
      </c>
      <c r="C240" s="82">
        <f>+'Stone Processing'!C240</f>
        <v>0</v>
      </c>
      <c r="D240" s="58" t="s">
        <v>97</v>
      </c>
      <c r="E240" s="82" t="str">
        <f>IF('Stone Processing'!E240=" "," ",IF('Stone Processing'!E240&gt;0,'Stone Processing'!E240,IF('Stone Processing'!E240="NTP","NTP", " ")))</f>
        <v xml:space="preserve"> </v>
      </c>
      <c r="F240" s="58" t="s">
        <v>98</v>
      </c>
      <c r="G240" s="110">
        <v>1.3999999999999999E-4</v>
      </c>
      <c r="H240" s="110">
        <v>4.6E-5</v>
      </c>
      <c r="I240" s="151">
        <f>1.3*10^-5</f>
        <v>1.3000000000000001E-5</v>
      </c>
      <c r="J240" s="83"/>
      <c r="K240" s="83"/>
      <c r="L240" s="83"/>
      <c r="M240" s="83"/>
      <c r="N240" s="83"/>
      <c r="O240" s="83"/>
      <c r="Q240" s="83"/>
      <c r="R240" s="83"/>
      <c r="S240" s="83"/>
    </row>
    <row r="241" spans="1:20" x14ac:dyDescent="0.2">
      <c r="A241" s="58" t="s">
        <v>99</v>
      </c>
      <c r="B241" s="82">
        <f>+'Stone Processing'!B241</f>
        <v>0</v>
      </c>
      <c r="C241" s="85"/>
      <c r="D241" s="58" t="s">
        <v>100</v>
      </c>
      <c r="E241" s="82" t="str">
        <f>IF('Stone Processing'!E241=" "," ",IF('Stone Processing'!E241&gt;0,'Stone Processing'!E241,IF('Stone Processing'!E241="NTP","NTP", " ")))</f>
        <v xml:space="preserve"> </v>
      </c>
      <c r="F241" s="58" t="s">
        <v>101</v>
      </c>
      <c r="G241" s="110">
        <f>G239*(1-0.99)</f>
        <v>3.0000000000000028E-5</v>
      </c>
      <c r="H241" s="110">
        <f>H239*(1-0.99)</f>
        <v>1.100000000000001E-5</v>
      </c>
      <c r="I241" s="151">
        <f>I239*(1-0.99)</f>
        <v>3.2551020408163294E-6</v>
      </c>
      <c r="J241" s="83">
        <f>C239*(E239*G239+E240*G240+E241*G241)/2000</f>
        <v>0</v>
      </c>
      <c r="K241" s="83">
        <f>C239*(E239*H239+E240*H240+E241*H241)/2000</f>
        <v>0</v>
      </c>
      <c r="L241" s="83">
        <f>$C239*($E239*I239+$E240*I240+$E241*I241)/2000</f>
        <v>0</v>
      </c>
      <c r="M241" s="83">
        <f>C240*(E239*G239+E240*G240+E241*G241)</f>
        <v>0</v>
      </c>
      <c r="N241" s="83">
        <f>C240*(E239*H239+E240*H240+E241*H241)</f>
        <v>0</v>
      </c>
      <c r="O241" s="83">
        <f>$C240*($E239*I239+$E240*I240+$E241*I241)</f>
        <v>0</v>
      </c>
      <c r="P241" s="83">
        <f>C240*8760*G239/2000*(E239+E240+E241)</f>
        <v>0</v>
      </c>
      <c r="Q241" s="83">
        <f>C240*8760*H239/2000*(E239+E240+E241)</f>
        <v>0</v>
      </c>
      <c r="R241" s="83">
        <f>$C240*8760*I239/2000*(E239+E240+E241)</f>
        <v>0</v>
      </c>
      <c r="S241" s="83" t="str">
        <f>IF($B241=" "," ",IF($B241=4,K241,"0"))</f>
        <v xml:space="preserve"> </v>
      </c>
      <c r="T241" s="83" t="str">
        <f>IF($B241=" "," ",IF($B241=4,L241,"0"))</f>
        <v xml:space="preserve"> </v>
      </c>
    </row>
    <row r="242" spans="1:20" x14ac:dyDescent="0.2">
      <c r="B242" s="59"/>
      <c r="C242" s="88"/>
      <c r="D242" s="58"/>
      <c r="E242" s="88"/>
      <c r="G242" s="110"/>
      <c r="H242" s="110"/>
      <c r="I242" s="152"/>
      <c r="J242" s="83"/>
      <c r="K242" s="83"/>
      <c r="L242" s="83"/>
      <c r="M242" s="83"/>
      <c r="N242" s="83"/>
      <c r="O242" s="83"/>
      <c r="Q242" s="83"/>
      <c r="R242" s="83"/>
      <c r="S242" s="83"/>
    </row>
    <row r="243" spans="1:20" x14ac:dyDescent="0.2">
      <c r="A243" s="58" t="s">
        <v>40</v>
      </c>
      <c r="B243" s="59"/>
      <c r="C243" s="89">
        <f>+'Stone Processing'!C243</f>
        <v>0</v>
      </c>
      <c r="D243" s="58" t="s">
        <v>33</v>
      </c>
      <c r="E243" s="82" t="str">
        <f>IF('Stone Processing'!E243=" "," ",IF('Stone Processing'!E243=1,'Stone Processing'!E243,"  "))</f>
        <v xml:space="preserve"> </v>
      </c>
      <c r="F243" s="58" t="s">
        <v>34</v>
      </c>
      <c r="G243" s="110"/>
      <c r="H243" s="110"/>
      <c r="I243" s="152"/>
      <c r="J243" s="83"/>
      <c r="K243" s="83"/>
      <c r="L243" s="83"/>
      <c r="M243" s="83"/>
      <c r="N243" s="83"/>
      <c r="O243" s="83"/>
      <c r="Q243" s="83"/>
      <c r="R243" s="83"/>
      <c r="S243" s="83"/>
    </row>
    <row r="244" spans="1:20" x14ac:dyDescent="0.2">
      <c r="A244" s="58" t="s">
        <v>35</v>
      </c>
      <c r="B244" s="82">
        <f>+'Stone Processing'!B244</f>
        <v>0</v>
      </c>
      <c r="C244" s="82">
        <f>C245*8760</f>
        <v>0</v>
      </c>
      <c r="D244" s="58" t="s">
        <v>36</v>
      </c>
      <c r="E244" s="82" t="str">
        <f>IF('Stone Processing'!E244=" "," ",IF('Stone Processing'!E244&gt;0,'Stone Processing'!E244,IF('Stone Processing'!E244="NTP","NTP", " ")))</f>
        <v xml:space="preserve"> </v>
      </c>
      <c r="F244" s="58" t="s">
        <v>37</v>
      </c>
      <c r="G244" s="110">
        <v>3.0000000000000001E-3</v>
      </c>
      <c r="H244" s="110">
        <v>1.1000000000000001E-3</v>
      </c>
      <c r="I244" s="151">
        <f>(H244*2.9)/9.8</f>
        <v>3.2551020408163266E-4</v>
      </c>
      <c r="J244" s="83"/>
      <c r="K244" s="83"/>
      <c r="L244" s="83"/>
      <c r="M244" s="83"/>
      <c r="N244" s="83"/>
      <c r="O244" s="83"/>
      <c r="Q244" s="83"/>
      <c r="R244" s="83"/>
      <c r="S244" s="83"/>
    </row>
    <row r="245" spans="1:20" x14ac:dyDescent="0.2">
      <c r="A245" s="58" t="s">
        <v>38</v>
      </c>
      <c r="B245" s="82">
        <f>+'Stone Processing'!B245</f>
        <v>0</v>
      </c>
      <c r="C245" s="82">
        <f>+'Stone Processing'!C245</f>
        <v>0</v>
      </c>
      <c r="D245" s="58" t="s">
        <v>97</v>
      </c>
      <c r="E245" s="82" t="str">
        <f>IF('Stone Processing'!E245=" "," ",IF('Stone Processing'!E245&gt;0,'Stone Processing'!E245,IF('Stone Processing'!E245="NTP","NTP", " ")))</f>
        <v xml:space="preserve"> </v>
      </c>
      <c r="F245" s="58" t="s">
        <v>98</v>
      </c>
      <c r="G245" s="110">
        <v>1.3999999999999999E-4</v>
      </c>
      <c r="H245" s="110">
        <v>4.6E-5</v>
      </c>
      <c r="I245" s="151">
        <f>1.3*10^-5</f>
        <v>1.3000000000000001E-5</v>
      </c>
      <c r="J245" s="83"/>
      <c r="K245" s="83"/>
      <c r="L245" s="83"/>
      <c r="M245" s="83"/>
      <c r="N245" s="83"/>
      <c r="O245" s="83"/>
      <c r="Q245" s="83"/>
      <c r="R245" s="83"/>
      <c r="S245" s="83"/>
    </row>
    <row r="246" spans="1:20" x14ac:dyDescent="0.2">
      <c r="A246" s="58" t="s">
        <v>99</v>
      </c>
      <c r="B246" s="82">
        <f>+'Stone Processing'!B246</f>
        <v>0</v>
      </c>
      <c r="C246" s="86"/>
      <c r="D246" s="58" t="s">
        <v>100</v>
      </c>
      <c r="E246" s="82" t="str">
        <f>IF('Stone Processing'!E246=" "," ",IF('Stone Processing'!E246&gt;0,'Stone Processing'!E246,IF('Stone Processing'!E246="NTP","NTP", " ")))</f>
        <v xml:space="preserve"> </v>
      </c>
      <c r="F246" s="58" t="s">
        <v>101</v>
      </c>
      <c r="G246" s="110">
        <f>G244*(1-0.99)</f>
        <v>3.0000000000000028E-5</v>
      </c>
      <c r="H246" s="110">
        <f>H244*(1-0.99)</f>
        <v>1.100000000000001E-5</v>
      </c>
      <c r="I246" s="151">
        <f>I244*(1-0.99)</f>
        <v>3.2551020408163294E-6</v>
      </c>
      <c r="J246" s="83">
        <f>C244*(E244*G244+E245*G245+E246*G246)/2000</f>
        <v>0</v>
      </c>
      <c r="K246" s="83">
        <f>C244*(E244*H244+E245*H245+E246*H246)/2000</f>
        <v>0</v>
      </c>
      <c r="L246" s="83">
        <f>$C244*($E244*I244+$E245*I245+$E246*I246)/2000</f>
        <v>0</v>
      </c>
      <c r="M246" s="83">
        <f>C245*(E244*G244+E245*G245+E246*G246)</f>
        <v>0</v>
      </c>
      <c r="N246" s="83">
        <f>C245*(E244*H244+E245*H245+E246*H246)</f>
        <v>0</v>
      </c>
      <c r="O246" s="83">
        <f>$C245*($E244*I244+$E245*I245+$E246*I246)</f>
        <v>0</v>
      </c>
      <c r="P246" s="83">
        <f>C245*8760*G244/2000*(E244+E245+E246)</f>
        <v>0</v>
      </c>
      <c r="Q246" s="83">
        <f>C245*8760*H244/2000*(E244+E245+E246)</f>
        <v>0</v>
      </c>
      <c r="R246" s="83">
        <f>$C245*8760*I244/2000*(E244+E245+E246)</f>
        <v>0</v>
      </c>
      <c r="S246" s="83" t="str">
        <f>IF($B246=" "," ",IF($B246=4,K246,"0"))</f>
        <v xml:space="preserve"> </v>
      </c>
      <c r="T246" s="83" t="str">
        <f>IF($B246=" "," ",IF($B246=4,L246,"0"))</f>
        <v xml:space="preserve"> </v>
      </c>
    </row>
    <row r="247" spans="1:20" x14ac:dyDescent="0.2">
      <c r="B247" s="59"/>
      <c r="C247" s="59"/>
      <c r="E247" s="59"/>
      <c r="G247" s="110"/>
      <c r="H247" s="110"/>
      <c r="I247" s="110"/>
      <c r="J247" s="83"/>
      <c r="K247" s="83"/>
      <c r="L247" s="83"/>
      <c r="M247" s="83"/>
      <c r="N247" s="83"/>
      <c r="O247" s="83"/>
      <c r="Q247" s="83"/>
      <c r="R247" s="83"/>
      <c r="S247" s="83"/>
    </row>
    <row r="248" spans="1:20" x14ac:dyDescent="0.2">
      <c r="B248" s="59"/>
      <c r="C248" s="59"/>
      <c r="E248" s="59"/>
      <c r="S248" s="226" t="s">
        <v>61</v>
      </c>
      <c r="T248" s="226"/>
    </row>
    <row r="249" spans="1:20" x14ac:dyDescent="0.2">
      <c r="G249" s="57"/>
      <c r="H249" s="57"/>
      <c r="I249" s="57"/>
      <c r="J249" s="208" t="s">
        <v>96</v>
      </c>
      <c r="K249" s="208"/>
      <c r="L249" s="208"/>
      <c r="M249" s="208" t="s">
        <v>96</v>
      </c>
      <c r="N249" s="208"/>
      <c r="O249" s="208"/>
      <c r="P249" s="219" t="s">
        <v>58</v>
      </c>
      <c r="Q249" s="219"/>
      <c r="R249" s="219"/>
      <c r="S249" s="219" t="s">
        <v>79</v>
      </c>
      <c r="T249" s="219"/>
    </row>
    <row r="250" spans="1:20" x14ac:dyDescent="0.2">
      <c r="G250" s="217" t="s">
        <v>16</v>
      </c>
      <c r="H250" s="217"/>
      <c r="I250" s="217"/>
      <c r="J250" s="208" t="s">
        <v>55</v>
      </c>
      <c r="K250" s="208"/>
      <c r="L250" s="208"/>
      <c r="M250" s="208" t="s">
        <v>56</v>
      </c>
      <c r="N250" s="208"/>
      <c r="O250" s="208"/>
      <c r="P250" s="218" t="s">
        <v>57</v>
      </c>
      <c r="Q250" s="218"/>
      <c r="R250" s="218"/>
      <c r="S250" s="218" t="s">
        <v>60</v>
      </c>
      <c r="T250" s="218"/>
    </row>
    <row r="251" spans="1:20" x14ac:dyDescent="0.2">
      <c r="G251" s="80" t="s">
        <v>17</v>
      </c>
      <c r="H251" s="80" t="s">
        <v>18</v>
      </c>
      <c r="I251" s="80" t="s">
        <v>51</v>
      </c>
      <c r="J251" s="80" t="s">
        <v>17</v>
      </c>
      <c r="K251" s="80" t="s">
        <v>19</v>
      </c>
      <c r="L251" s="80" t="s">
        <v>51</v>
      </c>
      <c r="M251" s="80" t="s">
        <v>17</v>
      </c>
      <c r="N251" s="80" t="s">
        <v>19</v>
      </c>
      <c r="O251" s="80" t="s">
        <v>51</v>
      </c>
      <c r="P251" s="80" t="s">
        <v>17</v>
      </c>
      <c r="Q251" s="80" t="s">
        <v>19</v>
      </c>
      <c r="R251" s="80" t="s">
        <v>51</v>
      </c>
      <c r="S251" s="80" t="s">
        <v>19</v>
      </c>
      <c r="T251" s="80" t="s">
        <v>51</v>
      </c>
    </row>
    <row r="252" spans="1:20" x14ac:dyDescent="0.2">
      <c r="A252" s="58" t="s">
        <v>20</v>
      </c>
      <c r="D252" s="58" t="s">
        <v>21</v>
      </c>
      <c r="E252" s="58" t="s">
        <v>22</v>
      </c>
      <c r="G252" s="80" t="s">
        <v>23</v>
      </c>
      <c r="H252" s="80" t="s">
        <v>23</v>
      </c>
      <c r="I252" s="80" t="s">
        <v>23</v>
      </c>
      <c r="J252" s="80" t="s">
        <v>24</v>
      </c>
      <c r="K252" s="80" t="s">
        <v>24</v>
      </c>
      <c r="L252" s="80" t="s">
        <v>24</v>
      </c>
      <c r="M252" s="80" t="s">
        <v>25</v>
      </c>
      <c r="N252" s="80" t="s">
        <v>25</v>
      </c>
      <c r="O252" s="80" t="s">
        <v>24</v>
      </c>
      <c r="P252" s="80" t="s">
        <v>24</v>
      </c>
      <c r="Q252" s="80" t="s">
        <v>24</v>
      </c>
      <c r="R252" s="80" t="s">
        <v>24</v>
      </c>
      <c r="S252" s="80" t="s">
        <v>24</v>
      </c>
      <c r="T252" s="80" t="s">
        <v>24</v>
      </c>
    </row>
    <row r="253" spans="1:20" x14ac:dyDescent="0.2">
      <c r="A253" s="58" t="s">
        <v>26</v>
      </c>
      <c r="B253" s="58" t="s">
        <v>26</v>
      </c>
      <c r="D253" s="58" t="s">
        <v>27</v>
      </c>
      <c r="E253" s="58" t="s">
        <v>28</v>
      </c>
      <c r="G253" s="80" t="s">
        <v>29</v>
      </c>
      <c r="H253" s="80" t="s">
        <v>30</v>
      </c>
      <c r="I253" s="80" t="s">
        <v>30</v>
      </c>
      <c r="J253" s="80" t="s">
        <v>29</v>
      </c>
      <c r="K253" s="80" t="s">
        <v>29</v>
      </c>
      <c r="L253" s="80" t="s">
        <v>31</v>
      </c>
      <c r="M253" s="80" t="s">
        <v>31</v>
      </c>
      <c r="N253" s="80" t="s">
        <v>31</v>
      </c>
      <c r="O253" s="80" t="s">
        <v>31</v>
      </c>
      <c r="P253" s="80" t="s">
        <v>31</v>
      </c>
      <c r="Q253" s="80" t="s">
        <v>31</v>
      </c>
      <c r="R253" s="80" t="s">
        <v>31</v>
      </c>
      <c r="S253" s="80" t="s">
        <v>31</v>
      </c>
      <c r="T253" s="80" t="s">
        <v>31</v>
      </c>
    </row>
    <row r="254" spans="1:20" x14ac:dyDescent="0.2">
      <c r="A254" s="58" t="s">
        <v>40</v>
      </c>
      <c r="B254" s="59"/>
      <c r="C254" s="81">
        <f>+'Stone Processing'!C254</f>
        <v>0</v>
      </c>
      <c r="D254" s="58" t="s">
        <v>33</v>
      </c>
      <c r="E254" s="82" t="str">
        <f>IF('Stone Processing'!E254=" "," ",IF('Stone Processing'!E254=1,'Stone Processing'!E254,"  "))</f>
        <v xml:space="preserve"> </v>
      </c>
      <c r="F254" s="58" t="s">
        <v>34</v>
      </c>
      <c r="G254" s="110"/>
      <c r="H254" s="110"/>
      <c r="I254" s="110"/>
      <c r="J254" s="83"/>
      <c r="K254" s="83"/>
      <c r="L254" s="83"/>
      <c r="M254" s="83"/>
      <c r="N254" s="83"/>
      <c r="O254" s="83"/>
      <c r="S254" s="83"/>
    </row>
    <row r="255" spans="1:20" x14ac:dyDescent="0.2">
      <c r="A255" s="58" t="s">
        <v>35</v>
      </c>
      <c r="B255" s="82">
        <f>+'Stone Processing'!B255</f>
        <v>0</v>
      </c>
      <c r="C255" s="82">
        <f>C256*8760</f>
        <v>0</v>
      </c>
      <c r="D255" s="58" t="s">
        <v>36</v>
      </c>
      <c r="E255" s="82" t="str">
        <f>IF('Stone Processing'!E255=" "," ",IF('Stone Processing'!E255&gt;0,'Stone Processing'!E255,IF('Stone Processing'!E255="NTP","NTP", " ")))</f>
        <v xml:space="preserve"> </v>
      </c>
      <c r="F255" s="58" t="s">
        <v>37</v>
      </c>
      <c r="G255" s="110">
        <v>3.0000000000000001E-3</v>
      </c>
      <c r="H255" s="110">
        <v>1.1000000000000001E-3</v>
      </c>
      <c r="I255" s="151">
        <f>(H255*2.9)/9.8</f>
        <v>3.2551020408163266E-4</v>
      </c>
      <c r="J255" s="83"/>
      <c r="K255" s="83"/>
      <c r="L255" s="83"/>
      <c r="M255" s="83"/>
      <c r="N255" s="83"/>
      <c r="O255" s="83"/>
      <c r="S255" s="83"/>
    </row>
    <row r="256" spans="1:20" x14ac:dyDescent="0.2">
      <c r="A256" s="58" t="s">
        <v>38</v>
      </c>
      <c r="B256" s="82">
        <f>+'Stone Processing'!B256</f>
        <v>0</v>
      </c>
      <c r="C256" s="82">
        <f>+'Stone Processing'!C256</f>
        <v>0</v>
      </c>
      <c r="D256" s="58" t="s">
        <v>97</v>
      </c>
      <c r="E256" s="82" t="str">
        <f>IF('Stone Processing'!E256=" "," ",IF('Stone Processing'!E256&gt;0,'Stone Processing'!E256,IF('Stone Processing'!E256="NTP","NTP", " ")))</f>
        <v xml:space="preserve"> </v>
      </c>
      <c r="F256" s="58" t="s">
        <v>98</v>
      </c>
      <c r="G256" s="110">
        <v>1.3999999999999999E-4</v>
      </c>
      <c r="H256" s="110">
        <v>4.6E-5</v>
      </c>
      <c r="I256" s="151">
        <f>1.3*10^-5</f>
        <v>1.3000000000000001E-5</v>
      </c>
      <c r="J256" s="83"/>
      <c r="K256" s="83"/>
      <c r="L256" s="83"/>
      <c r="M256" s="83"/>
      <c r="N256" s="83"/>
      <c r="O256" s="83"/>
      <c r="Q256" s="83"/>
      <c r="R256" s="83"/>
      <c r="S256" s="83"/>
    </row>
    <row r="257" spans="1:20" x14ac:dyDescent="0.2">
      <c r="A257" s="58" t="s">
        <v>99</v>
      </c>
      <c r="B257" s="82">
        <f>+'Stone Processing'!B257</f>
        <v>0</v>
      </c>
      <c r="C257" s="86"/>
      <c r="D257" s="58" t="s">
        <v>100</v>
      </c>
      <c r="E257" s="82" t="str">
        <f>IF('Stone Processing'!E257=" "," ",IF('Stone Processing'!E257&gt;0,'Stone Processing'!E257,IF('Stone Processing'!E257="NTP","NTP", " ")))</f>
        <v xml:space="preserve"> </v>
      </c>
      <c r="F257" s="58" t="s">
        <v>101</v>
      </c>
      <c r="G257" s="110">
        <f>G255*(1-0.99)</f>
        <v>3.0000000000000028E-5</v>
      </c>
      <c r="H257" s="110">
        <f>H255*(1-0.99)</f>
        <v>1.100000000000001E-5</v>
      </c>
      <c r="I257" s="151">
        <f>I255*(1-0.99)</f>
        <v>3.2551020408163294E-6</v>
      </c>
      <c r="J257" s="83">
        <f>C255*(E255*G255+E256*G256+E257*G257)/2000</f>
        <v>0</v>
      </c>
      <c r="K257" s="83">
        <f>C255*(E255*H255+E256*H256+E257*H257)/2000</f>
        <v>0</v>
      </c>
      <c r="L257" s="83">
        <f>$C255*($E255*I255+$E256*I256+$E257*I257)/2000</f>
        <v>0</v>
      </c>
      <c r="M257" s="83">
        <f>C256*(E255*G255+E256*G256+E257*G257)</f>
        <v>0</v>
      </c>
      <c r="N257" s="83">
        <f>C256*(E255*H255+E256*H256+E257*H257)</f>
        <v>0</v>
      </c>
      <c r="O257" s="83">
        <f>$C256*($E255*I255+$E256*I256+$E257*I257)</f>
        <v>0</v>
      </c>
      <c r="P257" s="83">
        <f>C256*8760*G255/2000*(E255+E256+E257)</f>
        <v>0</v>
      </c>
      <c r="Q257" s="83">
        <f>C256*8760*H255/2000*(E255+E256+E257)</f>
        <v>0</v>
      </c>
      <c r="R257" s="83">
        <f>$C256*8760*I255/2000*(E255+E256+E257)</f>
        <v>0</v>
      </c>
      <c r="S257" s="83" t="str">
        <f>IF($B257=" "," ",IF($B257=4,K257,"0"))</f>
        <v xml:space="preserve"> </v>
      </c>
      <c r="T257" s="83" t="str">
        <f>IF($B257=" "," ",IF($B257=4,L257,"0"))</f>
        <v xml:space="preserve"> </v>
      </c>
    </row>
    <row r="258" spans="1:20" x14ac:dyDescent="0.2">
      <c r="B258" s="59"/>
      <c r="C258" s="59"/>
      <c r="E258" s="59"/>
      <c r="G258" s="110"/>
      <c r="H258" s="110"/>
      <c r="I258" s="152"/>
      <c r="J258" s="83"/>
      <c r="K258" s="83"/>
      <c r="L258" s="83"/>
      <c r="M258" s="83"/>
      <c r="N258" s="83"/>
      <c r="O258" s="83"/>
      <c r="Q258" s="83"/>
      <c r="R258" s="83"/>
      <c r="S258" s="83"/>
    </row>
    <row r="259" spans="1:20" x14ac:dyDescent="0.2">
      <c r="A259" s="58" t="s">
        <v>40</v>
      </c>
      <c r="B259" s="59"/>
      <c r="C259" s="81">
        <f>+'Stone Processing'!C259</f>
        <v>0</v>
      </c>
      <c r="D259" s="58" t="s">
        <v>33</v>
      </c>
      <c r="E259" s="82" t="str">
        <f>IF('Stone Processing'!E259=" "," ",IF('Stone Processing'!E259=1,'Stone Processing'!E259,"  "))</f>
        <v xml:space="preserve"> </v>
      </c>
      <c r="F259" s="58" t="s">
        <v>34</v>
      </c>
      <c r="G259" s="110"/>
      <c r="H259" s="110"/>
      <c r="I259" s="152"/>
      <c r="J259" s="83"/>
      <c r="K259" s="83"/>
      <c r="L259" s="83"/>
      <c r="M259" s="83"/>
      <c r="N259" s="83"/>
      <c r="O259" s="83"/>
      <c r="Q259" s="83"/>
      <c r="R259" s="83"/>
      <c r="S259" s="83"/>
    </row>
    <row r="260" spans="1:20" x14ac:dyDescent="0.2">
      <c r="A260" s="58" t="s">
        <v>35</v>
      </c>
      <c r="B260" s="82">
        <f>+'Stone Processing'!B260</f>
        <v>0</v>
      </c>
      <c r="C260" s="82">
        <f>C261*8760</f>
        <v>0</v>
      </c>
      <c r="D260" s="58" t="s">
        <v>36</v>
      </c>
      <c r="E260" s="82" t="str">
        <f>IF('Stone Processing'!E260=" "," ",IF('Stone Processing'!E260&gt;0,'Stone Processing'!E260,IF('Stone Processing'!E260="NTP","NTP", " ")))</f>
        <v xml:space="preserve"> </v>
      </c>
      <c r="F260" s="58" t="s">
        <v>37</v>
      </c>
      <c r="G260" s="110">
        <v>3.0000000000000001E-3</v>
      </c>
      <c r="H260" s="110">
        <v>1.1000000000000001E-3</v>
      </c>
      <c r="I260" s="151">
        <f>(H260*2.9)/9.8</f>
        <v>3.2551020408163266E-4</v>
      </c>
      <c r="J260" s="83"/>
      <c r="K260" s="83"/>
      <c r="L260" s="83"/>
      <c r="M260" s="83"/>
      <c r="N260" s="83"/>
      <c r="O260" s="83"/>
      <c r="Q260" s="83"/>
      <c r="R260" s="83"/>
      <c r="S260" s="83"/>
    </row>
    <row r="261" spans="1:20" x14ac:dyDescent="0.2">
      <c r="A261" s="58" t="s">
        <v>38</v>
      </c>
      <c r="B261" s="82">
        <f>+'Stone Processing'!B261</f>
        <v>0</v>
      </c>
      <c r="C261" s="82">
        <f>+'Stone Processing'!C261</f>
        <v>0</v>
      </c>
      <c r="D261" s="58" t="s">
        <v>97</v>
      </c>
      <c r="E261" s="82" t="str">
        <f>IF('Stone Processing'!E261=" "," ",IF('Stone Processing'!E261&gt;0,'Stone Processing'!E261,IF('Stone Processing'!E261="NTP","NTP", " ")))</f>
        <v xml:space="preserve"> </v>
      </c>
      <c r="F261" s="58" t="s">
        <v>98</v>
      </c>
      <c r="G261" s="110">
        <v>1.3999999999999999E-4</v>
      </c>
      <c r="H261" s="110">
        <v>4.6E-5</v>
      </c>
      <c r="I261" s="151">
        <f>1.3*10^-5</f>
        <v>1.3000000000000001E-5</v>
      </c>
      <c r="J261" s="83"/>
      <c r="K261" s="83"/>
      <c r="L261" s="83"/>
      <c r="M261" s="83"/>
      <c r="N261" s="83"/>
      <c r="O261" s="83"/>
      <c r="Q261" s="83"/>
      <c r="R261" s="83"/>
      <c r="S261" s="83"/>
    </row>
    <row r="262" spans="1:20" x14ac:dyDescent="0.2">
      <c r="A262" s="58" t="s">
        <v>99</v>
      </c>
      <c r="B262" s="82">
        <f>+'Stone Processing'!B262</f>
        <v>0</v>
      </c>
      <c r="C262" s="86"/>
      <c r="D262" s="58" t="s">
        <v>100</v>
      </c>
      <c r="E262" s="82" t="str">
        <f>IF('Stone Processing'!E262=" "," ",IF('Stone Processing'!E262&gt;0,'Stone Processing'!E262,IF('Stone Processing'!E262="NTP","NTP", " ")))</f>
        <v xml:space="preserve"> </v>
      </c>
      <c r="F262" s="58" t="s">
        <v>101</v>
      </c>
      <c r="G262" s="110">
        <f>G260*(1-0.99)</f>
        <v>3.0000000000000028E-5</v>
      </c>
      <c r="H262" s="110">
        <f>H260*(1-0.99)</f>
        <v>1.100000000000001E-5</v>
      </c>
      <c r="I262" s="151">
        <f>I260*(1-0.99)</f>
        <v>3.2551020408163294E-6</v>
      </c>
      <c r="J262" s="83">
        <f>C260*(E260*G260+E261*G261+E262*G262)/2000</f>
        <v>0</v>
      </c>
      <c r="K262" s="83">
        <f>C260*(E260*H260+E261*H261+E262*H262)/2000</f>
        <v>0</v>
      </c>
      <c r="L262" s="83">
        <f>$C260*($E260*I260+$E261*I261+$E262*I262)/2000</f>
        <v>0</v>
      </c>
      <c r="M262" s="83">
        <f>C261*(E260*G260+E261*G261+E262*G262)</f>
        <v>0</v>
      </c>
      <c r="N262" s="83">
        <f>C261*(E260*H260+E261*H261+E262*H262)</f>
        <v>0</v>
      </c>
      <c r="O262" s="83">
        <f>$C261*($E260*I260+$E261*I261+$E262*I262)</f>
        <v>0</v>
      </c>
      <c r="P262" s="83">
        <f>C261*8760*G260/2000*(E260+E261+E262)</f>
        <v>0</v>
      </c>
      <c r="Q262" s="83">
        <f>C261*8760*H260/2000*(E260+E261+E262)</f>
        <v>0</v>
      </c>
      <c r="R262" s="83">
        <f>$C261*8760*I260/2000*(E260+E261+E262)</f>
        <v>0</v>
      </c>
      <c r="S262" s="83" t="str">
        <f>IF($B262=" "," ",IF($B262=4,K262,"0"))</f>
        <v xml:space="preserve"> </v>
      </c>
      <c r="T262" s="83" t="str">
        <f>IF($B262=" "," ",IF($B262=4,L262,"0"))</f>
        <v xml:space="preserve"> </v>
      </c>
    </row>
    <row r="263" spans="1:20" x14ac:dyDescent="0.2">
      <c r="B263" s="59"/>
      <c r="C263" s="59"/>
      <c r="E263" s="59"/>
      <c r="G263" s="110"/>
      <c r="H263" s="110"/>
      <c r="I263" s="152"/>
      <c r="J263" s="83"/>
      <c r="K263" s="83"/>
      <c r="L263" s="83"/>
      <c r="M263" s="83"/>
      <c r="N263" s="83"/>
      <c r="O263" s="83"/>
      <c r="Q263" s="83"/>
      <c r="R263" s="83"/>
      <c r="S263" s="83"/>
    </row>
    <row r="264" spans="1:20" x14ac:dyDescent="0.2">
      <c r="A264" s="58" t="s">
        <v>40</v>
      </c>
      <c r="B264" s="59"/>
      <c r="C264" s="81">
        <f>+'Stone Processing'!C264</f>
        <v>0</v>
      </c>
      <c r="D264" s="58" t="s">
        <v>33</v>
      </c>
      <c r="E264" s="82" t="str">
        <f>IF('Stone Processing'!E264=" "," ",IF('Stone Processing'!E264=1,'Stone Processing'!E264,"  "))</f>
        <v xml:space="preserve"> </v>
      </c>
      <c r="F264" s="58" t="s">
        <v>34</v>
      </c>
      <c r="G264" s="110"/>
      <c r="H264" s="110"/>
      <c r="I264" s="152"/>
      <c r="J264" s="83"/>
      <c r="K264" s="83"/>
      <c r="L264" s="83"/>
      <c r="M264" s="83"/>
      <c r="N264" s="83"/>
      <c r="O264" s="83"/>
      <c r="Q264" s="83"/>
      <c r="R264" s="83"/>
      <c r="S264" s="83"/>
    </row>
    <row r="265" spans="1:20" x14ac:dyDescent="0.2">
      <c r="A265" s="58" t="s">
        <v>35</v>
      </c>
      <c r="B265" s="82">
        <f>+'Stone Processing'!B265</f>
        <v>0</v>
      </c>
      <c r="C265" s="82">
        <f>C266*8760</f>
        <v>0</v>
      </c>
      <c r="D265" s="58" t="s">
        <v>36</v>
      </c>
      <c r="E265" s="82" t="str">
        <f>IF('Stone Processing'!E265=" "," ",IF('Stone Processing'!E265&gt;0,'Stone Processing'!E265,IF('Stone Processing'!E265="NTP","NTP", " ")))</f>
        <v xml:space="preserve"> </v>
      </c>
      <c r="F265" s="58" t="s">
        <v>37</v>
      </c>
      <c r="G265" s="110">
        <v>3.0000000000000001E-3</v>
      </c>
      <c r="H265" s="110">
        <v>1.1000000000000001E-3</v>
      </c>
      <c r="I265" s="151">
        <f>(H265*2.9)/9.8</f>
        <v>3.2551020408163266E-4</v>
      </c>
      <c r="J265" s="83"/>
      <c r="K265" s="83"/>
      <c r="L265" s="83"/>
      <c r="M265" s="83"/>
      <c r="N265" s="83"/>
      <c r="O265" s="83"/>
      <c r="Q265" s="83"/>
      <c r="R265" s="83"/>
      <c r="S265" s="83"/>
    </row>
    <row r="266" spans="1:20" x14ac:dyDescent="0.2">
      <c r="A266" s="58" t="s">
        <v>38</v>
      </c>
      <c r="B266" s="82">
        <f>+'Stone Processing'!B266</f>
        <v>0</v>
      </c>
      <c r="C266" s="82">
        <f>+'Stone Processing'!C266</f>
        <v>0</v>
      </c>
      <c r="D266" s="58" t="s">
        <v>97</v>
      </c>
      <c r="E266" s="82" t="str">
        <f>IF('Stone Processing'!E266=" "," ",IF('Stone Processing'!E266&gt;0,'Stone Processing'!E266,IF('Stone Processing'!E266="NTP","NTP", " ")))</f>
        <v xml:space="preserve"> </v>
      </c>
      <c r="F266" s="58" t="s">
        <v>98</v>
      </c>
      <c r="G266" s="110">
        <v>1.3999999999999999E-4</v>
      </c>
      <c r="H266" s="110">
        <v>4.6E-5</v>
      </c>
      <c r="I266" s="151">
        <f>1.3*10^-5</f>
        <v>1.3000000000000001E-5</v>
      </c>
      <c r="J266" s="83"/>
      <c r="K266" s="83"/>
      <c r="L266" s="83"/>
      <c r="M266" s="83"/>
      <c r="N266" s="83"/>
      <c r="O266" s="83"/>
      <c r="Q266" s="83"/>
      <c r="R266" s="83"/>
      <c r="S266" s="83"/>
    </row>
    <row r="267" spans="1:20" x14ac:dyDescent="0.2">
      <c r="A267" s="58" t="s">
        <v>99</v>
      </c>
      <c r="B267" s="82">
        <f>+'Stone Processing'!B267</f>
        <v>0</v>
      </c>
      <c r="C267" s="86"/>
      <c r="D267" s="58" t="s">
        <v>100</v>
      </c>
      <c r="E267" s="82" t="str">
        <f>IF('Stone Processing'!E267=" "," ",IF('Stone Processing'!E267&gt;0,'Stone Processing'!E267,IF('Stone Processing'!E267="NTP","NTP", " ")))</f>
        <v xml:space="preserve"> </v>
      </c>
      <c r="F267" s="58" t="s">
        <v>101</v>
      </c>
      <c r="G267" s="110">
        <f>G265*(1-0.99)</f>
        <v>3.0000000000000028E-5</v>
      </c>
      <c r="H267" s="110">
        <f>H265*(1-0.99)</f>
        <v>1.100000000000001E-5</v>
      </c>
      <c r="I267" s="151">
        <f>I265*(1-0.99)</f>
        <v>3.2551020408163294E-6</v>
      </c>
      <c r="J267" s="83">
        <f>C265*(E265*G265+E266*G266+E267*G267)/2000</f>
        <v>0</v>
      </c>
      <c r="K267" s="83">
        <f>C265*(E265*H265+E266*H266+E267*H267)/2000</f>
        <v>0</v>
      </c>
      <c r="L267" s="83">
        <f>$C265*($E265*I265+$E266*I266+$E267*I267)/2000</f>
        <v>0</v>
      </c>
      <c r="M267" s="83">
        <f>C266*(E265*G265+E266*G266+E267*G267)</f>
        <v>0</v>
      </c>
      <c r="N267" s="83">
        <f>C266*(E265*H265+E266*H266+E267*H267)</f>
        <v>0</v>
      </c>
      <c r="O267" s="83">
        <f>$C266*($E265*I265+$E266*I266+$E267*I267)</f>
        <v>0</v>
      </c>
      <c r="P267" s="83">
        <f>C266*8760*G265/2000*(E265+E266+E267)</f>
        <v>0</v>
      </c>
      <c r="Q267" s="83">
        <f>C266*8760*H265/2000*(E265+E266+E267)</f>
        <v>0</v>
      </c>
      <c r="R267" s="83">
        <f>$C266*8760*I265/2000*(E265+E266+E267)</f>
        <v>0</v>
      </c>
      <c r="S267" s="83" t="str">
        <f>IF($B267=" "," ",IF($B267=4,K267,"0"))</f>
        <v xml:space="preserve"> </v>
      </c>
      <c r="T267" s="83" t="str">
        <f>IF($B267=" "," ",IF($B267=4,L267,"0"))</f>
        <v xml:space="preserve"> </v>
      </c>
    </row>
    <row r="268" spans="1:20" x14ac:dyDescent="0.2">
      <c r="B268" s="59"/>
      <c r="C268" s="59"/>
      <c r="E268" s="59"/>
      <c r="G268" s="110"/>
      <c r="H268" s="110"/>
      <c r="I268" s="152"/>
      <c r="J268" s="83"/>
      <c r="K268" s="83"/>
      <c r="L268" s="83"/>
      <c r="M268" s="83"/>
      <c r="N268" s="83"/>
      <c r="O268" s="83"/>
      <c r="Q268" s="83"/>
      <c r="R268" s="83"/>
      <c r="S268" s="83"/>
    </row>
    <row r="269" spans="1:20" x14ac:dyDescent="0.2">
      <c r="A269" s="58" t="s">
        <v>40</v>
      </c>
      <c r="B269" s="59"/>
      <c r="C269" s="81">
        <f>+'Stone Processing'!C269</f>
        <v>0</v>
      </c>
      <c r="D269" s="58" t="s">
        <v>33</v>
      </c>
      <c r="E269" s="82" t="str">
        <f>IF('Stone Processing'!E269=" "," ",IF('Stone Processing'!E269=1,'Stone Processing'!E269,"  "))</f>
        <v xml:space="preserve"> </v>
      </c>
      <c r="F269" s="58" t="s">
        <v>34</v>
      </c>
      <c r="G269" s="110"/>
      <c r="H269" s="110"/>
      <c r="I269" s="152"/>
      <c r="J269" s="83"/>
      <c r="K269" s="83"/>
      <c r="L269" s="83"/>
      <c r="M269" s="83"/>
      <c r="N269" s="83"/>
      <c r="O269" s="83"/>
      <c r="Q269" s="83"/>
      <c r="R269" s="83"/>
      <c r="S269" s="83"/>
    </row>
    <row r="270" spans="1:20" x14ac:dyDescent="0.2">
      <c r="A270" s="58" t="s">
        <v>35</v>
      </c>
      <c r="B270" s="82">
        <f>+'Stone Processing'!B270</f>
        <v>0</v>
      </c>
      <c r="C270" s="82">
        <f>C271*8760</f>
        <v>0</v>
      </c>
      <c r="D270" s="58" t="s">
        <v>36</v>
      </c>
      <c r="E270" s="82" t="str">
        <f>IF('Stone Processing'!E270=" "," ",IF('Stone Processing'!E270&gt;0,'Stone Processing'!E270,IF('Stone Processing'!E270="NTP","NTP", " ")))</f>
        <v xml:space="preserve"> </v>
      </c>
      <c r="F270" s="58" t="s">
        <v>37</v>
      </c>
      <c r="G270" s="110">
        <v>3.0000000000000001E-3</v>
      </c>
      <c r="H270" s="110">
        <v>1.1000000000000001E-3</v>
      </c>
      <c r="I270" s="151">
        <f>(H270*2.9)/9.8</f>
        <v>3.2551020408163266E-4</v>
      </c>
      <c r="J270" s="83"/>
      <c r="K270" s="83"/>
      <c r="L270" s="83"/>
      <c r="M270" s="83"/>
      <c r="N270" s="83"/>
      <c r="O270" s="83"/>
      <c r="Q270" s="83"/>
      <c r="R270" s="83"/>
      <c r="S270" s="83"/>
    </row>
    <row r="271" spans="1:20" x14ac:dyDescent="0.2">
      <c r="A271" s="58" t="s">
        <v>38</v>
      </c>
      <c r="B271" s="82">
        <f>+'Stone Processing'!B271</f>
        <v>0</v>
      </c>
      <c r="C271" s="82">
        <f>+'Stone Processing'!C271</f>
        <v>0</v>
      </c>
      <c r="D271" s="58" t="s">
        <v>97</v>
      </c>
      <c r="E271" s="82" t="str">
        <f>IF('Stone Processing'!E271=" "," ",IF('Stone Processing'!E271&gt;0,'Stone Processing'!E271,IF('Stone Processing'!E271="NTP","NTP", " ")))</f>
        <v xml:space="preserve"> </v>
      </c>
      <c r="F271" s="58" t="s">
        <v>98</v>
      </c>
      <c r="G271" s="110">
        <v>1.3999999999999999E-4</v>
      </c>
      <c r="H271" s="110">
        <v>4.6E-5</v>
      </c>
      <c r="I271" s="151">
        <f>1.3*10^-5</f>
        <v>1.3000000000000001E-5</v>
      </c>
      <c r="J271" s="83"/>
      <c r="K271" s="83"/>
      <c r="L271" s="83"/>
      <c r="M271" s="83"/>
      <c r="N271" s="83"/>
      <c r="O271" s="83"/>
      <c r="Q271" s="83"/>
      <c r="R271" s="83"/>
      <c r="S271" s="83"/>
    </row>
    <row r="272" spans="1:20" x14ac:dyDescent="0.2">
      <c r="A272" s="58" t="s">
        <v>99</v>
      </c>
      <c r="B272" s="82">
        <f>+'Stone Processing'!B272</f>
        <v>0</v>
      </c>
      <c r="C272" s="86"/>
      <c r="D272" s="58" t="s">
        <v>100</v>
      </c>
      <c r="E272" s="82" t="str">
        <f>IF('Stone Processing'!E272=" "," ",IF('Stone Processing'!E272&gt;0,'Stone Processing'!E272,IF('Stone Processing'!E272="NTP","NTP", " ")))</f>
        <v xml:space="preserve"> </v>
      </c>
      <c r="F272" s="58" t="s">
        <v>101</v>
      </c>
      <c r="G272" s="110">
        <f>G270*(1-0.99)</f>
        <v>3.0000000000000028E-5</v>
      </c>
      <c r="H272" s="110">
        <f>H270*(1-0.99)</f>
        <v>1.100000000000001E-5</v>
      </c>
      <c r="I272" s="151">
        <f>I270*(1-0.99)</f>
        <v>3.2551020408163294E-6</v>
      </c>
      <c r="J272" s="83">
        <f>C270*(E270*G270+E271*G271+E272*G272)/2000</f>
        <v>0</v>
      </c>
      <c r="K272" s="83">
        <f>C270*(E270*H270+E271*H271+E272*H272)/2000</f>
        <v>0</v>
      </c>
      <c r="L272" s="83">
        <f>$C270*($E270*I270+$E271*I271+$E272*I272)/2000</f>
        <v>0</v>
      </c>
      <c r="M272" s="83">
        <f>C271*(E270*G270+E271*G271+E272*G272)</f>
        <v>0</v>
      </c>
      <c r="N272" s="83">
        <f>C271*(E270*H270+E271*H271+E272*H272)</f>
        <v>0</v>
      </c>
      <c r="O272" s="83">
        <f>$C271*($E270*I270+$E271*I271+$E272*I272)</f>
        <v>0</v>
      </c>
      <c r="P272" s="83">
        <f>C271*8760*G270/2000*(E270+E271+E272)</f>
        <v>0</v>
      </c>
      <c r="Q272" s="83">
        <f>C271*8760*H270/2000*(E270+E271+E272)</f>
        <v>0</v>
      </c>
      <c r="R272" s="83">
        <f>$C271*8760*I270/2000*(E270+E271+E272)</f>
        <v>0</v>
      </c>
      <c r="S272" s="83" t="str">
        <f>IF($B272=" "," ",IF($B272=4,K272,"0"))</f>
        <v xml:space="preserve"> </v>
      </c>
      <c r="T272" s="83" t="str">
        <f>IF($B272=" "," ",IF($B272=4,L272,"0"))</f>
        <v xml:space="preserve"> </v>
      </c>
    </row>
    <row r="273" spans="1:20" x14ac:dyDescent="0.2">
      <c r="B273" s="59"/>
      <c r="C273" s="59"/>
      <c r="E273" s="59"/>
      <c r="I273" s="57"/>
      <c r="Q273" s="83"/>
      <c r="R273" s="83"/>
    </row>
    <row r="274" spans="1:20" x14ac:dyDescent="0.2">
      <c r="A274" s="58" t="s">
        <v>40</v>
      </c>
      <c r="B274" s="59"/>
      <c r="C274" s="81">
        <f>+'Stone Processing'!C274</f>
        <v>0</v>
      </c>
      <c r="D274" s="58" t="s">
        <v>33</v>
      </c>
      <c r="E274" s="82" t="str">
        <f>IF('Stone Processing'!E274=" "," ",IF('Stone Processing'!E274=1,'Stone Processing'!E274,"  "))</f>
        <v xml:space="preserve"> </v>
      </c>
      <c r="F274" s="58" t="s">
        <v>34</v>
      </c>
      <c r="G274" s="110"/>
      <c r="H274" s="110"/>
      <c r="I274" s="152"/>
      <c r="J274" s="83"/>
      <c r="K274" s="83"/>
      <c r="L274" s="83"/>
      <c r="M274" s="83"/>
      <c r="N274" s="83"/>
      <c r="O274" s="83"/>
      <c r="S274" s="83"/>
    </row>
    <row r="275" spans="1:20" x14ac:dyDescent="0.2">
      <c r="A275" s="58" t="s">
        <v>35</v>
      </c>
      <c r="B275" s="82">
        <f>+'Stone Processing'!B275</f>
        <v>0</v>
      </c>
      <c r="C275" s="82">
        <f>C276*8760</f>
        <v>0</v>
      </c>
      <c r="D275" s="58" t="s">
        <v>36</v>
      </c>
      <c r="E275" s="82" t="str">
        <f>IF('Stone Processing'!E275=" "," ",IF('Stone Processing'!E275&gt;0,'Stone Processing'!E275,IF('Stone Processing'!E275="NTP","NTP", " ")))</f>
        <v xml:space="preserve"> </v>
      </c>
      <c r="F275" s="58" t="s">
        <v>37</v>
      </c>
      <c r="G275" s="110">
        <v>3.0000000000000001E-3</v>
      </c>
      <c r="H275" s="110">
        <v>1.1000000000000001E-3</v>
      </c>
      <c r="I275" s="151">
        <f>(H275*2.9)/9.8</f>
        <v>3.2551020408163266E-4</v>
      </c>
      <c r="J275" s="83"/>
      <c r="K275" s="83"/>
      <c r="L275" s="83"/>
      <c r="M275" s="83"/>
      <c r="N275" s="83"/>
      <c r="O275" s="83"/>
      <c r="S275" s="83"/>
    </row>
    <row r="276" spans="1:20" x14ac:dyDescent="0.2">
      <c r="A276" s="58" t="s">
        <v>38</v>
      </c>
      <c r="B276" s="82">
        <f>+'Stone Processing'!B276</f>
        <v>0</v>
      </c>
      <c r="C276" s="82">
        <f>+'Stone Processing'!C276</f>
        <v>0</v>
      </c>
      <c r="D276" s="58" t="s">
        <v>97</v>
      </c>
      <c r="E276" s="82" t="str">
        <f>IF('Stone Processing'!E276=" "," ",IF('Stone Processing'!E276&gt;0,'Stone Processing'!E276,IF('Stone Processing'!E276="NTP","NTP", " ")))</f>
        <v xml:space="preserve"> </v>
      </c>
      <c r="F276" s="58" t="s">
        <v>98</v>
      </c>
      <c r="G276" s="110">
        <v>1.3999999999999999E-4</v>
      </c>
      <c r="H276" s="110">
        <v>4.6E-5</v>
      </c>
      <c r="I276" s="151">
        <f>1.3*10^-5</f>
        <v>1.3000000000000001E-5</v>
      </c>
      <c r="J276" s="83"/>
      <c r="K276" s="83"/>
      <c r="L276" s="83"/>
      <c r="M276" s="83"/>
      <c r="N276" s="83"/>
      <c r="O276" s="83"/>
      <c r="Q276" s="83"/>
      <c r="R276" s="83"/>
      <c r="S276" s="83"/>
    </row>
    <row r="277" spans="1:20" x14ac:dyDescent="0.2">
      <c r="A277" s="58" t="s">
        <v>99</v>
      </c>
      <c r="B277" s="82">
        <f>+'Stone Processing'!B277</f>
        <v>0</v>
      </c>
      <c r="C277" s="86"/>
      <c r="D277" s="58" t="s">
        <v>100</v>
      </c>
      <c r="E277" s="82" t="str">
        <f>IF('Stone Processing'!E277=" "," ",IF('Stone Processing'!E277&gt;0,'Stone Processing'!E277,IF('Stone Processing'!E277="NTP","NTP", " ")))</f>
        <v xml:space="preserve"> </v>
      </c>
      <c r="F277" s="58" t="s">
        <v>101</v>
      </c>
      <c r="G277" s="110">
        <f>G275*(1-0.99)</f>
        <v>3.0000000000000028E-5</v>
      </c>
      <c r="H277" s="110">
        <f>H275*(1-0.99)</f>
        <v>1.100000000000001E-5</v>
      </c>
      <c r="I277" s="151">
        <f>I275*(1-0.99)</f>
        <v>3.2551020408163294E-6</v>
      </c>
      <c r="J277" s="83">
        <f>C275*(E275*G275+E276*G276+E277*G277)/2000</f>
        <v>0</v>
      </c>
      <c r="K277" s="83">
        <f>C275*(E275*H275+E276*H276+E277*H277)/2000</f>
        <v>0</v>
      </c>
      <c r="L277" s="83">
        <f>$C275*($E275*I275+$E276*I276+$E277*I277)/2000</f>
        <v>0</v>
      </c>
      <c r="M277" s="83">
        <f>C276*(E275*G275+E276*G276+E277*G277)</f>
        <v>0</v>
      </c>
      <c r="N277" s="83">
        <f>C276*(E275*H275+E276*H276+E277*H277)</f>
        <v>0</v>
      </c>
      <c r="O277" s="83">
        <f>$C276*($E275*I275+$E276*I276+$E277*I277)</f>
        <v>0</v>
      </c>
      <c r="P277" s="83">
        <f>C276*8760*G275/2000*(E275+E276+E277)</f>
        <v>0</v>
      </c>
      <c r="Q277" s="83">
        <f>C276*8760*H275/2000*(E275+E276+E277)</f>
        <v>0</v>
      </c>
      <c r="R277" s="83">
        <f>$C276*8760*I275/2000*(E275+E276+E277)</f>
        <v>0</v>
      </c>
      <c r="S277" s="83" t="str">
        <f>IF($B277=" "," ",IF($B277=4,K277,"0"))</f>
        <v xml:space="preserve"> </v>
      </c>
      <c r="T277" s="83" t="str">
        <f>IF($B277=" "," ",IF($B277=4,L277,"0"))</f>
        <v xml:space="preserve"> </v>
      </c>
    </row>
    <row r="278" spans="1:20" x14ac:dyDescent="0.2">
      <c r="B278" s="59"/>
      <c r="C278" s="87"/>
      <c r="E278" s="59"/>
      <c r="G278" s="110"/>
      <c r="H278" s="110"/>
      <c r="I278" s="152"/>
      <c r="J278" s="83"/>
      <c r="K278" s="83"/>
      <c r="L278" s="83"/>
      <c r="M278" s="83"/>
      <c r="N278" s="83"/>
      <c r="O278" s="83"/>
      <c r="Q278" s="83"/>
      <c r="R278" s="83"/>
      <c r="S278" s="83"/>
    </row>
    <row r="279" spans="1:20" x14ac:dyDescent="0.2">
      <c r="A279" s="58" t="s">
        <v>40</v>
      </c>
      <c r="B279" s="59"/>
      <c r="C279" s="81">
        <f>+'Stone Processing'!C279</f>
        <v>0</v>
      </c>
      <c r="D279" s="58" t="s">
        <v>33</v>
      </c>
      <c r="E279" s="82" t="str">
        <f>IF('Stone Processing'!E279=" "," ",IF('Stone Processing'!E279=1,'Stone Processing'!E279,"  "))</f>
        <v xml:space="preserve"> </v>
      </c>
      <c r="F279" s="58" t="s">
        <v>34</v>
      </c>
      <c r="G279" s="110"/>
      <c r="H279" s="110"/>
      <c r="I279" s="152"/>
      <c r="J279" s="83"/>
      <c r="K279" s="83"/>
      <c r="L279" s="83"/>
      <c r="M279" s="83"/>
      <c r="N279" s="83"/>
      <c r="O279" s="83"/>
      <c r="Q279" s="83"/>
      <c r="R279" s="83"/>
      <c r="S279" s="83"/>
    </row>
    <row r="280" spans="1:20" x14ac:dyDescent="0.2">
      <c r="A280" s="58" t="s">
        <v>35</v>
      </c>
      <c r="B280" s="82">
        <f>+'Stone Processing'!B280</f>
        <v>0</v>
      </c>
      <c r="C280" s="82">
        <f>C281*8760</f>
        <v>0</v>
      </c>
      <c r="D280" s="58" t="s">
        <v>36</v>
      </c>
      <c r="E280" s="82" t="str">
        <f>IF('Stone Processing'!E280=" "," ",IF('Stone Processing'!E280&gt;0,'Stone Processing'!E280,IF('Stone Processing'!E280="NTP","NTP", " ")))</f>
        <v xml:space="preserve"> </v>
      </c>
      <c r="F280" s="58" t="s">
        <v>37</v>
      </c>
      <c r="G280" s="110">
        <v>3.0000000000000001E-3</v>
      </c>
      <c r="H280" s="110">
        <v>1.1000000000000001E-3</v>
      </c>
      <c r="I280" s="151">
        <f>(H280*2.9)/9.8</f>
        <v>3.2551020408163266E-4</v>
      </c>
      <c r="J280" s="83"/>
      <c r="K280" s="83"/>
      <c r="L280" s="83"/>
      <c r="M280" s="83"/>
      <c r="N280" s="83"/>
      <c r="O280" s="83"/>
      <c r="Q280" s="83"/>
      <c r="R280" s="83"/>
      <c r="S280" s="83"/>
    </row>
    <row r="281" spans="1:20" x14ac:dyDescent="0.2">
      <c r="A281" s="58" t="s">
        <v>38</v>
      </c>
      <c r="B281" s="82">
        <f>+'Stone Processing'!B281</f>
        <v>0</v>
      </c>
      <c r="C281" s="82">
        <f>+'Stone Processing'!C281</f>
        <v>0</v>
      </c>
      <c r="D281" s="58" t="s">
        <v>97</v>
      </c>
      <c r="E281" s="82" t="str">
        <f>IF('Stone Processing'!E281=" "," ",IF('Stone Processing'!E281&gt;0,'Stone Processing'!E281,IF('Stone Processing'!E281="NTP","NTP", " ")))</f>
        <v xml:space="preserve"> </v>
      </c>
      <c r="F281" s="58" t="s">
        <v>98</v>
      </c>
      <c r="G281" s="110">
        <v>1.3999999999999999E-4</v>
      </c>
      <c r="H281" s="110">
        <v>4.6E-5</v>
      </c>
      <c r="I281" s="151">
        <f>1.3*10^-5</f>
        <v>1.3000000000000001E-5</v>
      </c>
      <c r="J281" s="83"/>
      <c r="K281" s="83"/>
      <c r="L281" s="83"/>
      <c r="M281" s="83"/>
      <c r="N281" s="83"/>
      <c r="O281" s="83"/>
      <c r="Q281" s="83"/>
      <c r="R281" s="83"/>
      <c r="S281" s="83"/>
    </row>
    <row r="282" spans="1:20" x14ac:dyDescent="0.2">
      <c r="A282" s="58" t="s">
        <v>99</v>
      </c>
      <c r="B282" s="82">
        <f>+'Stone Processing'!B282</f>
        <v>0</v>
      </c>
      <c r="C282" s="86"/>
      <c r="D282" s="58" t="s">
        <v>100</v>
      </c>
      <c r="E282" s="82" t="str">
        <f>IF('Stone Processing'!E282=" "," ",IF('Stone Processing'!E282&gt;0,'Stone Processing'!E282,IF('Stone Processing'!E282="NTP","NTP", " ")))</f>
        <v xml:space="preserve"> </v>
      </c>
      <c r="F282" s="58" t="s">
        <v>101</v>
      </c>
      <c r="G282" s="110">
        <f>G280*(1-0.99)</f>
        <v>3.0000000000000028E-5</v>
      </c>
      <c r="H282" s="110">
        <f>H280*(1-0.99)</f>
        <v>1.100000000000001E-5</v>
      </c>
      <c r="I282" s="151">
        <f>I280*(1-0.99)</f>
        <v>3.2551020408163294E-6</v>
      </c>
      <c r="J282" s="83">
        <f>C280*(E280*G280+E281*G281+E282*G282)/2000</f>
        <v>0</v>
      </c>
      <c r="K282" s="83">
        <f>C280*(E280*H280+E281*H281+E282*H282)/2000</f>
        <v>0</v>
      </c>
      <c r="L282" s="83">
        <f>$C280*($E280*I280+$E281*I281+$E282*I282)/2000</f>
        <v>0</v>
      </c>
      <c r="M282" s="83">
        <f>C281*(E280*G280+E281*G281+E282*G282)</f>
        <v>0</v>
      </c>
      <c r="N282" s="83">
        <f>C281*(E280*H280+E281*H281+E282*H282)</f>
        <v>0</v>
      </c>
      <c r="O282" s="83">
        <f>$C281*($E280*I280+$E281*I281+$E282*I282)</f>
        <v>0</v>
      </c>
      <c r="P282" s="83">
        <f>C281*8760*G280/2000*(E280+E281+E282)</f>
        <v>0</v>
      </c>
      <c r="Q282" s="83">
        <f>C281*8760*H280/2000*(E280+E281+E282)</f>
        <v>0</v>
      </c>
      <c r="R282" s="83">
        <f>$C281*8760*I280/2000*(E280+E281+E282)</f>
        <v>0</v>
      </c>
      <c r="S282" s="83" t="str">
        <f>IF($B282=" "," ",IF($B282=4,K282,"0"))</f>
        <v xml:space="preserve"> </v>
      </c>
      <c r="T282" s="83" t="str">
        <f>IF($B282=" "," ",IF($B282=4,L282,"0"))</f>
        <v xml:space="preserve"> </v>
      </c>
    </row>
    <row r="283" spans="1:20" x14ac:dyDescent="0.2">
      <c r="A283" s="58"/>
      <c r="B283" s="87"/>
      <c r="C283" s="59"/>
      <c r="E283" s="59"/>
      <c r="F283" s="58"/>
      <c r="G283" s="110"/>
      <c r="H283" s="110"/>
      <c r="I283" s="152"/>
      <c r="J283" s="83"/>
      <c r="K283" s="83"/>
      <c r="L283" s="83"/>
      <c r="M283" s="83"/>
      <c r="N283" s="83"/>
      <c r="O283" s="83"/>
      <c r="P283" s="83"/>
      <c r="Q283" s="83"/>
      <c r="R283" s="83"/>
      <c r="S283" s="83"/>
    </row>
    <row r="284" spans="1:20" x14ac:dyDescent="0.2">
      <c r="A284" s="58" t="s">
        <v>40</v>
      </c>
      <c r="B284" s="59"/>
      <c r="C284" s="81">
        <f>+'Stone Processing'!C284</f>
        <v>0</v>
      </c>
      <c r="D284" s="58" t="s">
        <v>33</v>
      </c>
      <c r="E284" s="82" t="str">
        <f>IF('Stone Processing'!E284=" "," ",IF('Stone Processing'!E284=1,'Stone Processing'!E284,"  "))</f>
        <v xml:space="preserve"> </v>
      </c>
      <c r="F284" s="58" t="s">
        <v>34</v>
      </c>
      <c r="G284" s="110"/>
      <c r="H284" s="110"/>
      <c r="I284" s="152"/>
      <c r="J284" s="83"/>
      <c r="K284" s="83"/>
      <c r="L284" s="83"/>
      <c r="M284" s="83"/>
      <c r="N284" s="83"/>
      <c r="O284" s="83"/>
      <c r="Q284" s="83"/>
      <c r="R284" s="83"/>
      <c r="S284" s="83"/>
    </row>
    <row r="285" spans="1:20" x14ac:dyDescent="0.2">
      <c r="A285" s="58" t="s">
        <v>35</v>
      </c>
      <c r="B285" s="82">
        <f>+'Stone Processing'!B285</f>
        <v>0</v>
      </c>
      <c r="C285" s="82">
        <f>C286*8760</f>
        <v>0</v>
      </c>
      <c r="D285" s="58" t="s">
        <v>36</v>
      </c>
      <c r="E285" s="82" t="str">
        <f>IF('Stone Processing'!E285=" "," ",IF('Stone Processing'!E285&gt;0,'Stone Processing'!E285,IF('Stone Processing'!E285="NTP","NTP", " ")))</f>
        <v xml:space="preserve"> </v>
      </c>
      <c r="F285" s="58" t="s">
        <v>37</v>
      </c>
      <c r="G285" s="110">
        <v>3.0000000000000001E-3</v>
      </c>
      <c r="H285" s="110">
        <v>1.1000000000000001E-3</v>
      </c>
      <c r="I285" s="151">
        <f>(H285*2.9)/9.8</f>
        <v>3.2551020408163266E-4</v>
      </c>
      <c r="J285" s="83"/>
      <c r="K285" s="83"/>
      <c r="L285" s="83"/>
      <c r="M285" s="83"/>
      <c r="N285" s="83"/>
      <c r="O285" s="83"/>
      <c r="Q285" s="83"/>
      <c r="R285" s="83"/>
      <c r="S285" s="83"/>
    </row>
    <row r="286" spans="1:20" x14ac:dyDescent="0.2">
      <c r="A286" s="58" t="s">
        <v>38</v>
      </c>
      <c r="B286" s="82">
        <f>+'Stone Processing'!B286</f>
        <v>0</v>
      </c>
      <c r="C286" s="82">
        <f>+'Stone Processing'!C286</f>
        <v>0</v>
      </c>
      <c r="D286" s="58" t="s">
        <v>97</v>
      </c>
      <c r="E286" s="82" t="str">
        <f>IF('Stone Processing'!E286=" "," ",IF('Stone Processing'!E286&gt;0,'Stone Processing'!E286,IF('Stone Processing'!E286="NTP","NTP", " ")))</f>
        <v xml:space="preserve"> </v>
      </c>
      <c r="F286" s="58" t="s">
        <v>98</v>
      </c>
      <c r="G286" s="110">
        <v>1.3999999999999999E-4</v>
      </c>
      <c r="H286" s="110">
        <v>4.6E-5</v>
      </c>
      <c r="I286" s="151">
        <f>1.3*10^-5</f>
        <v>1.3000000000000001E-5</v>
      </c>
      <c r="J286" s="83"/>
      <c r="K286" s="83"/>
      <c r="L286" s="83"/>
      <c r="M286" s="83"/>
      <c r="N286" s="83"/>
      <c r="O286" s="83"/>
      <c r="Q286" s="83"/>
      <c r="R286" s="83"/>
      <c r="S286" s="83"/>
    </row>
    <row r="287" spans="1:20" x14ac:dyDescent="0.2">
      <c r="A287" s="58" t="s">
        <v>99</v>
      </c>
      <c r="B287" s="82">
        <f>+'Stone Processing'!B287</f>
        <v>0</v>
      </c>
      <c r="C287" s="85"/>
      <c r="D287" s="58" t="s">
        <v>100</v>
      </c>
      <c r="E287" s="82" t="str">
        <f>IF('Stone Processing'!E287=" "," ",IF('Stone Processing'!E287&gt;0,'Stone Processing'!E287,IF('Stone Processing'!E287="NTP","NTP", " ")))</f>
        <v xml:space="preserve"> </v>
      </c>
      <c r="F287" s="58" t="s">
        <v>101</v>
      </c>
      <c r="G287" s="110">
        <f>G285*(1-0.99)</f>
        <v>3.0000000000000028E-5</v>
      </c>
      <c r="H287" s="110">
        <f>H285*(1-0.99)</f>
        <v>1.100000000000001E-5</v>
      </c>
      <c r="I287" s="151">
        <f>I285*(1-0.99)</f>
        <v>3.2551020408163294E-6</v>
      </c>
      <c r="J287" s="83">
        <f>C285*(E285*G285+E286*G286+E287*G287)/2000</f>
        <v>0</v>
      </c>
      <c r="K287" s="83">
        <f>C285*(E285*H285+E286*H286+E287*H287)/2000</f>
        <v>0</v>
      </c>
      <c r="L287" s="83">
        <f>$C285*($E285*I285+$E286*I286+$E287*I287)/2000</f>
        <v>0</v>
      </c>
      <c r="M287" s="83">
        <f>C286*(E285*G285+E286*G286+E287*G287)</f>
        <v>0</v>
      </c>
      <c r="N287" s="83">
        <f>C286*(E285*H285+E286*H286+E287*H287)</f>
        <v>0</v>
      </c>
      <c r="O287" s="83">
        <f>$C286*($E285*I285+$E286*I286+$E287*I287)</f>
        <v>0</v>
      </c>
      <c r="P287" s="83">
        <f>C286*8760*G285/2000*(E285+E286+E287)</f>
        <v>0</v>
      </c>
      <c r="Q287" s="83">
        <f>C286*8760*H285/2000*(E285+E286+E287)</f>
        <v>0</v>
      </c>
      <c r="R287" s="83">
        <f>$C286*8760*I285/2000*(E285+E286+E287)</f>
        <v>0</v>
      </c>
      <c r="S287" s="83" t="str">
        <f>IF($B287=" "," ",IF($B287=4,K287,"0"))</f>
        <v xml:space="preserve"> </v>
      </c>
      <c r="T287" s="83" t="str">
        <f>IF($B287=" "," ",IF($B287=4,L287,"0"))</f>
        <v xml:space="preserve"> </v>
      </c>
    </row>
    <row r="288" spans="1:20" x14ac:dyDescent="0.2">
      <c r="B288" s="59"/>
      <c r="C288" s="88"/>
      <c r="E288" s="87"/>
      <c r="I288" s="57"/>
      <c r="Q288" s="83"/>
      <c r="R288" s="83"/>
    </row>
    <row r="289" spans="1:20" x14ac:dyDescent="0.2">
      <c r="A289" s="58" t="s">
        <v>40</v>
      </c>
      <c r="B289" s="59"/>
      <c r="C289" s="89">
        <f>+'Stone Processing'!C289</f>
        <v>0</v>
      </c>
      <c r="D289" s="58" t="s">
        <v>33</v>
      </c>
      <c r="E289" s="82" t="str">
        <f>IF('Stone Processing'!E289=" "," ",IF('Stone Processing'!E289=1,'Stone Processing'!E289,"  "))</f>
        <v xml:space="preserve"> </v>
      </c>
      <c r="F289" s="58" t="s">
        <v>34</v>
      </c>
      <c r="G289" s="110"/>
      <c r="H289" s="110"/>
      <c r="I289" s="152"/>
      <c r="J289" s="83"/>
      <c r="K289" s="83"/>
      <c r="L289" s="83"/>
      <c r="M289" s="83"/>
      <c r="N289" s="83"/>
      <c r="O289" s="83"/>
      <c r="S289" s="83"/>
    </row>
    <row r="290" spans="1:20" x14ac:dyDescent="0.2">
      <c r="A290" s="58" t="s">
        <v>35</v>
      </c>
      <c r="B290" s="82">
        <f>+'Stone Processing'!B290</f>
        <v>0</v>
      </c>
      <c r="C290" s="82">
        <f>C291*8760</f>
        <v>0</v>
      </c>
      <c r="D290" s="58" t="s">
        <v>36</v>
      </c>
      <c r="E290" s="82" t="str">
        <f>IF('Stone Processing'!E290=" "," ",IF('Stone Processing'!E290&gt;0,'Stone Processing'!E290,IF('Stone Processing'!E290="NTP","NTP", " ")))</f>
        <v xml:space="preserve"> </v>
      </c>
      <c r="F290" s="58" t="s">
        <v>37</v>
      </c>
      <c r="G290" s="110">
        <v>3.0000000000000001E-3</v>
      </c>
      <c r="H290" s="110">
        <v>1.1000000000000001E-3</v>
      </c>
      <c r="I290" s="151">
        <f>(H290*2.9)/9.8</f>
        <v>3.2551020408163266E-4</v>
      </c>
      <c r="J290" s="83"/>
      <c r="K290" s="83"/>
      <c r="L290" s="83"/>
      <c r="M290" s="83"/>
      <c r="N290" s="83"/>
      <c r="O290" s="83"/>
      <c r="S290" s="83"/>
    </row>
    <row r="291" spans="1:20" x14ac:dyDescent="0.2">
      <c r="A291" s="58" t="s">
        <v>38</v>
      </c>
      <c r="B291" s="82">
        <f>+'Stone Processing'!B291</f>
        <v>0</v>
      </c>
      <c r="C291" s="82">
        <f>+'Stone Processing'!C291</f>
        <v>0</v>
      </c>
      <c r="D291" s="58" t="s">
        <v>97</v>
      </c>
      <c r="E291" s="82" t="str">
        <f>IF('Stone Processing'!E291=" "," ",IF('Stone Processing'!E291&gt;0,'Stone Processing'!E291,IF('Stone Processing'!E291="NTP","NTP", " ")))</f>
        <v xml:space="preserve"> </v>
      </c>
      <c r="F291" s="58" t="s">
        <v>98</v>
      </c>
      <c r="G291" s="110">
        <v>1.3999999999999999E-4</v>
      </c>
      <c r="H291" s="110">
        <v>4.6E-5</v>
      </c>
      <c r="I291" s="151">
        <f>1.3*10^-5</f>
        <v>1.3000000000000001E-5</v>
      </c>
      <c r="J291" s="83"/>
      <c r="K291" s="83"/>
      <c r="L291" s="83"/>
      <c r="M291" s="83"/>
      <c r="N291" s="83"/>
      <c r="O291" s="83"/>
      <c r="Q291" s="83"/>
      <c r="R291" s="83"/>
      <c r="S291" s="83"/>
    </row>
    <row r="292" spans="1:20" x14ac:dyDescent="0.2">
      <c r="A292" s="58" t="s">
        <v>99</v>
      </c>
      <c r="B292" s="82">
        <f>+'Stone Processing'!B292</f>
        <v>0</v>
      </c>
      <c r="C292" s="86"/>
      <c r="D292" s="58" t="s">
        <v>100</v>
      </c>
      <c r="E292" s="82" t="str">
        <f>IF('Stone Processing'!E292=" "," ",IF('Stone Processing'!E292&gt;0,'Stone Processing'!E292,IF('Stone Processing'!E292="NTP","NTP", " ")))</f>
        <v xml:space="preserve"> </v>
      </c>
      <c r="F292" s="58" t="s">
        <v>101</v>
      </c>
      <c r="G292" s="110">
        <f>G290*(1-0.99)</f>
        <v>3.0000000000000028E-5</v>
      </c>
      <c r="H292" s="110">
        <f>H290*(1-0.99)</f>
        <v>1.100000000000001E-5</v>
      </c>
      <c r="I292" s="151">
        <f>I290*(1-0.99)</f>
        <v>3.2551020408163294E-6</v>
      </c>
      <c r="J292" s="83">
        <f>C290*(E290*G290+E291*G291+E292*G292)/2000</f>
        <v>0</v>
      </c>
      <c r="K292" s="83">
        <f>C290*(E290*H290+E291*H291+E292*H292)/2000</f>
        <v>0</v>
      </c>
      <c r="L292" s="83">
        <f>$C290*($E290*I290+$E291*I291+$E292*I292)/2000</f>
        <v>0</v>
      </c>
      <c r="M292" s="83">
        <f>C291*(E290*G290+E291*G291+E292*G292)</f>
        <v>0</v>
      </c>
      <c r="N292" s="83">
        <f>C291*(E290*H290+E291*H291+E292*H292)</f>
        <v>0</v>
      </c>
      <c r="O292" s="83">
        <f>$C291*($E290*I290+$E291*I291+$E292*I292)</f>
        <v>0</v>
      </c>
      <c r="P292" s="83">
        <f>C291*8760*G290/2000*(E290+E291+E292)</f>
        <v>0</v>
      </c>
      <c r="Q292" s="83">
        <f>C291*8760*H290/2000*(E290+E291+E292)</f>
        <v>0</v>
      </c>
      <c r="R292" s="83">
        <f>$C291*8760*I290/2000*(E290+E291+E292)</f>
        <v>0</v>
      </c>
      <c r="S292" s="83" t="str">
        <f>IF($B292=" "," ",IF($B292=4,K292,"0"))</f>
        <v xml:space="preserve"> </v>
      </c>
      <c r="T292" s="83" t="str">
        <f>IF($B292=" "," ",IF($B292=4,L292,"0"))</f>
        <v xml:space="preserve"> </v>
      </c>
    </row>
    <row r="293" spans="1:20" x14ac:dyDescent="0.2">
      <c r="B293" s="59"/>
      <c r="C293" s="59"/>
      <c r="E293" s="59"/>
      <c r="G293" s="110"/>
      <c r="H293" s="110"/>
      <c r="I293" s="152"/>
      <c r="J293" s="83"/>
      <c r="K293" s="83"/>
      <c r="L293" s="83"/>
      <c r="M293" s="83"/>
      <c r="N293" s="83"/>
      <c r="O293" s="83"/>
      <c r="Q293" s="83"/>
      <c r="R293" s="83"/>
      <c r="S293" s="83"/>
    </row>
    <row r="294" spans="1:20" x14ac:dyDescent="0.2">
      <c r="A294" s="58" t="s">
        <v>40</v>
      </c>
      <c r="B294" s="59"/>
      <c r="C294" s="81">
        <f>+'Stone Processing'!C294</f>
        <v>0</v>
      </c>
      <c r="D294" s="58" t="s">
        <v>33</v>
      </c>
      <c r="E294" s="82" t="str">
        <f>IF('Stone Processing'!E294=" "," ",IF('Stone Processing'!E294=1,'Stone Processing'!E294,"  "))</f>
        <v xml:space="preserve"> </v>
      </c>
      <c r="F294" s="58" t="s">
        <v>34</v>
      </c>
      <c r="G294" s="110"/>
      <c r="H294" s="110"/>
      <c r="I294" s="152"/>
      <c r="J294" s="83"/>
      <c r="K294" s="83"/>
      <c r="L294" s="83"/>
      <c r="M294" s="83"/>
      <c r="N294" s="83"/>
      <c r="O294" s="83"/>
      <c r="Q294" s="83"/>
      <c r="R294" s="83"/>
      <c r="S294" s="83"/>
    </row>
    <row r="295" spans="1:20" x14ac:dyDescent="0.2">
      <c r="A295" s="58" t="s">
        <v>35</v>
      </c>
      <c r="B295" s="82">
        <f>+'Stone Processing'!B295</f>
        <v>0</v>
      </c>
      <c r="C295" s="82">
        <f>C296*8760</f>
        <v>0</v>
      </c>
      <c r="D295" s="58" t="s">
        <v>36</v>
      </c>
      <c r="E295" s="82" t="str">
        <f>IF('Stone Processing'!E295=" "," ",IF('Stone Processing'!E295&gt;0,'Stone Processing'!E295,IF('Stone Processing'!E295="NTP","NTP", " ")))</f>
        <v xml:space="preserve"> </v>
      </c>
      <c r="F295" s="58" t="s">
        <v>37</v>
      </c>
      <c r="G295" s="110">
        <v>3.0000000000000001E-3</v>
      </c>
      <c r="H295" s="110">
        <v>1.1000000000000001E-3</v>
      </c>
      <c r="I295" s="151">
        <f>(H295*2.9)/9.8</f>
        <v>3.2551020408163266E-4</v>
      </c>
      <c r="J295" s="83"/>
      <c r="K295" s="83"/>
      <c r="L295" s="83"/>
      <c r="M295" s="83"/>
      <c r="N295" s="83"/>
      <c r="O295" s="83"/>
      <c r="Q295" s="83"/>
      <c r="R295" s="83"/>
      <c r="S295" s="83"/>
    </row>
    <row r="296" spans="1:20" x14ac:dyDescent="0.2">
      <c r="A296" s="58" t="s">
        <v>38</v>
      </c>
      <c r="B296" s="82">
        <f>+'Stone Processing'!B296</f>
        <v>0</v>
      </c>
      <c r="C296" s="82">
        <f>+'Stone Processing'!C296</f>
        <v>0</v>
      </c>
      <c r="D296" s="58" t="s">
        <v>97</v>
      </c>
      <c r="E296" s="82" t="str">
        <f>IF('Stone Processing'!E296=" "," ",IF('Stone Processing'!E296&gt;0,'Stone Processing'!E296,IF('Stone Processing'!E296="NTP","NTP", " ")))</f>
        <v xml:space="preserve"> </v>
      </c>
      <c r="F296" s="58" t="s">
        <v>98</v>
      </c>
      <c r="G296" s="110">
        <v>1.3999999999999999E-4</v>
      </c>
      <c r="H296" s="110">
        <v>4.6E-5</v>
      </c>
      <c r="I296" s="151">
        <f>1.3*10^-5</f>
        <v>1.3000000000000001E-5</v>
      </c>
      <c r="J296" s="83"/>
      <c r="K296" s="83"/>
      <c r="L296" s="83"/>
      <c r="M296" s="83"/>
      <c r="N296" s="83"/>
      <c r="O296" s="83"/>
      <c r="Q296" s="83"/>
      <c r="R296" s="83"/>
      <c r="S296" s="83"/>
    </row>
    <row r="297" spans="1:20" x14ac:dyDescent="0.2">
      <c r="A297" s="58" t="s">
        <v>99</v>
      </c>
      <c r="B297" s="82">
        <f>+'Stone Processing'!B297</f>
        <v>0</v>
      </c>
      <c r="C297" s="86"/>
      <c r="D297" s="58" t="s">
        <v>100</v>
      </c>
      <c r="E297" s="82" t="str">
        <f>IF('Stone Processing'!E297=" "," ",IF('Stone Processing'!E297&gt;0,'Stone Processing'!E297,IF('Stone Processing'!E297="NTP","NTP", " ")))</f>
        <v xml:space="preserve"> </v>
      </c>
      <c r="F297" s="58" t="s">
        <v>101</v>
      </c>
      <c r="G297" s="110">
        <f>G295*(1-0.99)</f>
        <v>3.0000000000000028E-5</v>
      </c>
      <c r="H297" s="110">
        <f>H295*(1-0.99)</f>
        <v>1.100000000000001E-5</v>
      </c>
      <c r="I297" s="151">
        <f>I295*(1-0.99)</f>
        <v>3.2551020408163294E-6</v>
      </c>
      <c r="J297" s="83">
        <f>C295*(E295*G295+E296*G296+E297*G297)/2000</f>
        <v>0</v>
      </c>
      <c r="K297" s="83">
        <f>C295*(E295*H295+E296*H296+E297*H297)/2000</f>
        <v>0</v>
      </c>
      <c r="L297" s="83">
        <f>$C295*($E295*I295+$E296*I296+$E297*I297)/2000</f>
        <v>0</v>
      </c>
      <c r="M297" s="83">
        <f>C296*(E295*G295+E296*G296+E297*G297)</f>
        <v>0</v>
      </c>
      <c r="N297" s="83">
        <f>C296*(E295*H295+E296*H296+E297*H297)</f>
        <v>0</v>
      </c>
      <c r="O297" s="83">
        <f>$C296*($E295*I295+$E296*I296+$E297*I297)</f>
        <v>0</v>
      </c>
      <c r="P297" s="83">
        <f>C296*8760*G295/2000*(E295+E296+E297)</f>
        <v>0</v>
      </c>
      <c r="Q297" s="83">
        <f>C296*8760*H295/2000*(E295+E296+E297)</f>
        <v>0</v>
      </c>
      <c r="R297" s="83">
        <f>$C296*8760*I295/2000*(E295+E296+E297)</f>
        <v>0</v>
      </c>
      <c r="S297" s="83" t="str">
        <f>IF($B297=" "," ",IF($B297=4,K297,"0"))</f>
        <v xml:space="preserve"> </v>
      </c>
      <c r="T297" s="83" t="str">
        <f>IF($B297=" "," ",IF($B297=4,L297,"0"))</f>
        <v xml:space="preserve"> </v>
      </c>
    </row>
    <row r="298" spans="1:20" x14ac:dyDescent="0.2">
      <c r="B298" s="59"/>
      <c r="C298" s="87"/>
      <c r="E298" s="59"/>
      <c r="G298" s="110"/>
      <c r="H298" s="110"/>
      <c r="I298" s="152"/>
      <c r="J298" s="83"/>
      <c r="K298" s="83"/>
      <c r="L298" s="83"/>
      <c r="M298" s="83"/>
      <c r="N298" s="83"/>
      <c r="O298" s="83"/>
      <c r="Q298" s="83"/>
      <c r="R298" s="83"/>
      <c r="S298" s="83"/>
    </row>
    <row r="299" spans="1:20" x14ac:dyDescent="0.2">
      <c r="A299" s="58" t="s">
        <v>40</v>
      </c>
      <c r="B299" s="59"/>
      <c r="C299" s="81">
        <f>+'Stone Processing'!C299</f>
        <v>0</v>
      </c>
      <c r="D299" s="58" t="s">
        <v>33</v>
      </c>
      <c r="E299" s="82" t="str">
        <f>IF('Stone Processing'!E299=" "," ",IF('Stone Processing'!E299=1,'Stone Processing'!E299,"  "))</f>
        <v xml:space="preserve"> </v>
      </c>
      <c r="F299" s="58" t="s">
        <v>34</v>
      </c>
      <c r="G299" s="110"/>
      <c r="H299" s="110"/>
      <c r="I299" s="152"/>
      <c r="J299" s="83"/>
      <c r="K299" s="83"/>
      <c r="L299" s="83"/>
      <c r="M299" s="83"/>
      <c r="N299" s="83"/>
      <c r="O299" s="83"/>
      <c r="Q299" s="83"/>
      <c r="R299" s="83"/>
      <c r="S299" s="83"/>
    </row>
    <row r="300" spans="1:20" x14ac:dyDescent="0.2">
      <c r="A300" s="58" t="s">
        <v>35</v>
      </c>
      <c r="B300" s="82">
        <f>+'Stone Processing'!B300</f>
        <v>0</v>
      </c>
      <c r="C300" s="82">
        <f>C301*8760</f>
        <v>0</v>
      </c>
      <c r="D300" s="58" t="s">
        <v>36</v>
      </c>
      <c r="E300" s="82" t="str">
        <f>IF('Stone Processing'!E300=" "," ",IF('Stone Processing'!E300&gt;0,'Stone Processing'!E300,IF('Stone Processing'!E300="NTP","NTP", " ")))</f>
        <v xml:space="preserve"> </v>
      </c>
      <c r="F300" s="58" t="s">
        <v>37</v>
      </c>
      <c r="G300" s="110">
        <v>3.0000000000000001E-3</v>
      </c>
      <c r="H300" s="110">
        <v>1.1000000000000001E-3</v>
      </c>
      <c r="I300" s="151">
        <f>(H300*2.9)/9.8</f>
        <v>3.2551020408163266E-4</v>
      </c>
      <c r="J300" s="83"/>
      <c r="K300" s="83"/>
      <c r="L300" s="83"/>
      <c r="M300" s="83"/>
      <c r="N300" s="83"/>
      <c r="O300" s="83"/>
      <c r="Q300" s="83"/>
      <c r="R300" s="83"/>
      <c r="S300" s="83"/>
    </row>
    <row r="301" spans="1:20" x14ac:dyDescent="0.2">
      <c r="A301" s="58" t="s">
        <v>38</v>
      </c>
      <c r="B301" s="82">
        <f>+'Stone Processing'!B301</f>
        <v>0</v>
      </c>
      <c r="C301" s="82">
        <f>+'Stone Processing'!C301</f>
        <v>0</v>
      </c>
      <c r="D301" s="58" t="s">
        <v>97</v>
      </c>
      <c r="E301" s="82" t="str">
        <f>IF('Stone Processing'!E301=" "," ",IF('Stone Processing'!E301&gt;0,'Stone Processing'!E301,IF('Stone Processing'!E301="NTP","NTP", " ")))</f>
        <v xml:space="preserve"> </v>
      </c>
      <c r="F301" s="58" t="s">
        <v>98</v>
      </c>
      <c r="G301" s="110">
        <v>1.3999999999999999E-4</v>
      </c>
      <c r="H301" s="110">
        <v>4.6E-5</v>
      </c>
      <c r="I301" s="151">
        <f>1.3*10^-5</f>
        <v>1.3000000000000001E-5</v>
      </c>
      <c r="J301" s="83"/>
      <c r="K301" s="83"/>
      <c r="L301" s="83"/>
      <c r="M301" s="83"/>
      <c r="N301" s="83"/>
      <c r="O301" s="83"/>
      <c r="Q301" s="83"/>
      <c r="R301" s="83"/>
      <c r="S301" s="83"/>
    </row>
    <row r="302" spans="1:20" x14ac:dyDescent="0.2">
      <c r="A302" s="58" t="s">
        <v>99</v>
      </c>
      <c r="B302" s="82">
        <f>+'Stone Processing'!B302</f>
        <v>0</v>
      </c>
      <c r="C302" s="86"/>
      <c r="D302" s="58" t="s">
        <v>100</v>
      </c>
      <c r="E302" s="82" t="str">
        <f>IF('Stone Processing'!E302=" "," ",IF('Stone Processing'!E302&gt;0,'Stone Processing'!E302,IF('Stone Processing'!E302="NTP","NTP", " ")))</f>
        <v xml:space="preserve"> </v>
      </c>
      <c r="F302" s="58" t="s">
        <v>101</v>
      </c>
      <c r="G302" s="110">
        <f>G300*(1-0.99)</f>
        <v>3.0000000000000028E-5</v>
      </c>
      <c r="H302" s="110">
        <f>H300*(1-0.99)</f>
        <v>1.100000000000001E-5</v>
      </c>
      <c r="I302" s="151">
        <f>I300*(1-0.99)</f>
        <v>3.2551020408163294E-6</v>
      </c>
      <c r="J302" s="83">
        <f>C300*(E300*G300+E301*G301+E302*G302)/2000</f>
        <v>0</v>
      </c>
      <c r="K302" s="83">
        <f>C300*(E300*H300+E301*H301+E302*H302)/2000</f>
        <v>0</v>
      </c>
      <c r="L302" s="83">
        <f>$C300*($E300*I300+$E301*I301+$E302*I302)/2000</f>
        <v>0</v>
      </c>
      <c r="M302" s="83">
        <f>C301*(E300*G300+E301*G301+E302*G302)</f>
        <v>0</v>
      </c>
      <c r="N302" s="83">
        <f>C301*(E300*H300+E301*H301+E302*H302)</f>
        <v>0</v>
      </c>
      <c r="O302" s="83">
        <f>$C301*($E300*I300+$E301*I301+$E302*I302)</f>
        <v>0</v>
      </c>
      <c r="P302" s="83">
        <f>C301*8760*G300/2000*(E300+E301+E302)</f>
        <v>0</v>
      </c>
      <c r="Q302" s="83">
        <f>C301*8760*H300/2000*(E300+E301+E302)</f>
        <v>0</v>
      </c>
      <c r="R302" s="83">
        <f>$C301*8760*I300/2000*(E300+E301+E302)</f>
        <v>0</v>
      </c>
      <c r="S302" s="83" t="str">
        <f>IF($B302=" "," ",IF($B302=4,K302,"0"))</f>
        <v xml:space="preserve"> </v>
      </c>
      <c r="T302" s="83" t="str">
        <f>IF($B302=" "," ",IF($B302=4,L302,"0"))</f>
        <v xml:space="preserve"> </v>
      </c>
    </row>
    <row r="303" spans="1:20" x14ac:dyDescent="0.2">
      <c r="B303" s="59"/>
      <c r="C303" s="59"/>
      <c r="E303" s="59"/>
      <c r="G303" s="110"/>
      <c r="H303" s="110"/>
      <c r="I303" s="152"/>
      <c r="J303" s="83"/>
      <c r="K303" s="83"/>
      <c r="L303" s="83"/>
      <c r="M303" s="83"/>
      <c r="N303" s="83"/>
      <c r="O303" s="83"/>
      <c r="Q303" s="83"/>
      <c r="R303" s="83"/>
      <c r="S303" s="83"/>
    </row>
    <row r="304" spans="1:20" x14ac:dyDescent="0.2">
      <c r="A304" s="58" t="s">
        <v>40</v>
      </c>
      <c r="B304" s="59"/>
      <c r="C304" s="81">
        <f>+'Stone Processing'!C304</f>
        <v>0</v>
      </c>
      <c r="D304" s="58" t="s">
        <v>33</v>
      </c>
      <c r="E304" s="82" t="str">
        <f>IF('Stone Processing'!E304=" "," ",IF('Stone Processing'!E304=1,'Stone Processing'!E304,"  "))</f>
        <v xml:space="preserve"> </v>
      </c>
      <c r="F304" s="58" t="s">
        <v>34</v>
      </c>
      <c r="G304" s="110"/>
      <c r="H304" s="110"/>
      <c r="I304" s="152"/>
      <c r="J304" s="83"/>
      <c r="K304" s="83"/>
      <c r="L304" s="83"/>
      <c r="M304" s="83"/>
      <c r="N304" s="83"/>
      <c r="O304" s="83"/>
      <c r="Q304" s="83"/>
      <c r="R304" s="83"/>
      <c r="S304" s="83"/>
    </row>
    <row r="305" spans="1:20" x14ac:dyDescent="0.2">
      <c r="A305" s="58" t="s">
        <v>35</v>
      </c>
      <c r="B305" s="82">
        <f>+'Stone Processing'!B305</f>
        <v>0</v>
      </c>
      <c r="C305" s="82">
        <f>C306*8760</f>
        <v>0</v>
      </c>
      <c r="D305" s="58" t="s">
        <v>36</v>
      </c>
      <c r="E305" s="82" t="str">
        <f>IF('Stone Processing'!E305=" "," ",IF('Stone Processing'!E305&gt;0,'Stone Processing'!E305,IF('Stone Processing'!E305="NTP","NTP", " ")))</f>
        <v xml:space="preserve"> </v>
      </c>
      <c r="F305" s="58" t="s">
        <v>37</v>
      </c>
      <c r="G305" s="110">
        <v>3.0000000000000001E-3</v>
      </c>
      <c r="H305" s="110">
        <v>1.1000000000000001E-3</v>
      </c>
      <c r="I305" s="151">
        <f>(H305*2.9)/9.8</f>
        <v>3.2551020408163266E-4</v>
      </c>
      <c r="J305" s="83"/>
      <c r="K305" s="83"/>
      <c r="L305" s="83"/>
      <c r="M305" s="83"/>
      <c r="N305" s="83"/>
      <c r="O305" s="83"/>
      <c r="Q305" s="83"/>
      <c r="R305" s="83"/>
      <c r="S305" s="83"/>
    </row>
    <row r="306" spans="1:20" x14ac:dyDescent="0.2">
      <c r="A306" s="58" t="s">
        <v>38</v>
      </c>
      <c r="B306" s="82">
        <f>+'Stone Processing'!B306</f>
        <v>0</v>
      </c>
      <c r="C306" s="82">
        <f>+'Stone Processing'!C306</f>
        <v>0</v>
      </c>
      <c r="D306" s="58" t="s">
        <v>97</v>
      </c>
      <c r="E306" s="82" t="str">
        <f>IF('Stone Processing'!E306=" "," ",IF('Stone Processing'!E306&gt;0,'Stone Processing'!E306,IF('Stone Processing'!E306="NTP","NTP", " ")))</f>
        <v xml:space="preserve"> </v>
      </c>
      <c r="F306" s="58" t="s">
        <v>98</v>
      </c>
      <c r="G306" s="110">
        <v>1.3999999999999999E-4</v>
      </c>
      <c r="H306" s="110">
        <v>4.6E-5</v>
      </c>
      <c r="I306" s="151">
        <f>1.3*10^-5</f>
        <v>1.3000000000000001E-5</v>
      </c>
      <c r="J306" s="83"/>
      <c r="K306" s="83"/>
      <c r="L306" s="83"/>
      <c r="M306" s="83"/>
      <c r="N306" s="83"/>
      <c r="O306" s="83"/>
      <c r="Q306" s="83"/>
      <c r="R306" s="83"/>
      <c r="S306" s="83"/>
    </row>
    <row r="307" spans="1:20" x14ac:dyDescent="0.2">
      <c r="A307" s="58" t="s">
        <v>99</v>
      </c>
      <c r="B307" s="82">
        <f>+'Stone Processing'!B307</f>
        <v>0</v>
      </c>
      <c r="C307" s="85"/>
      <c r="D307" s="58" t="s">
        <v>100</v>
      </c>
      <c r="E307" s="82" t="str">
        <f>IF('Stone Processing'!E307=" "," ",IF('Stone Processing'!E307&gt;0,'Stone Processing'!E307,IF('Stone Processing'!E307="NTP","NTP", " ")))</f>
        <v xml:space="preserve"> </v>
      </c>
      <c r="F307" s="58" t="s">
        <v>101</v>
      </c>
      <c r="G307" s="110">
        <f>G305*(1-0.99)</f>
        <v>3.0000000000000028E-5</v>
      </c>
      <c r="H307" s="110">
        <f>H305*(1-0.99)</f>
        <v>1.100000000000001E-5</v>
      </c>
      <c r="I307" s="151">
        <f>I305*(1-0.99)</f>
        <v>3.2551020408163294E-6</v>
      </c>
      <c r="J307" s="83">
        <f>C305*(E305*G305+E306*G306+E307*G307)/2000</f>
        <v>0</v>
      </c>
      <c r="K307" s="83">
        <f>C305*(E305*H305+E306*H306+E307*H307)/2000</f>
        <v>0</v>
      </c>
      <c r="L307" s="83">
        <f>$C305*($E305*I305+$E306*I306+$E307*I307)/2000</f>
        <v>0</v>
      </c>
      <c r="M307" s="83">
        <f>C306*(E305*G305+E306*G306+E307*G307)</f>
        <v>0</v>
      </c>
      <c r="N307" s="83">
        <f>C306*(E305*H305+E306*H306+E307*H307)</f>
        <v>0</v>
      </c>
      <c r="O307" s="83">
        <f>$C306*($E305*I305+$E306*I306+$E307*I307)</f>
        <v>0</v>
      </c>
      <c r="P307" s="83">
        <f>C306*8760*G305/2000*(E305+E306+E307)</f>
        <v>0</v>
      </c>
      <c r="Q307" s="83">
        <f>C306*8760*H305/2000*(E305+E306+E307)</f>
        <v>0</v>
      </c>
      <c r="R307" s="83">
        <f>$C306*8760*I305/2000*(E305+E306+E307)</f>
        <v>0</v>
      </c>
      <c r="S307" s="83" t="str">
        <f>IF($B307=" "," ",IF($B307=4,K307,"0"))</f>
        <v xml:space="preserve"> </v>
      </c>
      <c r="T307" s="83" t="str">
        <f>IF($B307=" "," ",IF($B307=4,L307,"0"))</f>
        <v xml:space="preserve"> </v>
      </c>
    </row>
    <row r="308" spans="1:20" x14ac:dyDescent="0.2">
      <c r="B308" s="59"/>
      <c r="C308" s="88"/>
      <c r="D308" s="58"/>
      <c r="E308" s="88"/>
      <c r="G308" s="110"/>
      <c r="H308" s="110"/>
      <c r="I308" s="152"/>
      <c r="J308" s="83"/>
      <c r="K308" s="83"/>
      <c r="L308" s="83"/>
      <c r="M308" s="83"/>
      <c r="N308" s="83"/>
      <c r="O308" s="83"/>
      <c r="Q308" s="83"/>
      <c r="R308" s="83"/>
      <c r="S308" s="83"/>
    </row>
    <row r="309" spans="1:20" x14ac:dyDescent="0.2">
      <c r="A309" s="58" t="s">
        <v>40</v>
      </c>
      <c r="B309" s="59"/>
      <c r="C309" s="89">
        <f>+'Stone Processing'!C309</f>
        <v>0</v>
      </c>
      <c r="D309" s="58" t="s">
        <v>33</v>
      </c>
      <c r="E309" s="82" t="str">
        <f>IF('Stone Processing'!E309=" "," ",IF('Stone Processing'!E309=1,'Stone Processing'!E309,"  "))</f>
        <v xml:space="preserve"> </v>
      </c>
      <c r="F309" s="58" t="s">
        <v>34</v>
      </c>
      <c r="G309" s="110"/>
      <c r="H309" s="110"/>
      <c r="I309" s="152"/>
      <c r="J309" s="83"/>
      <c r="K309" s="83"/>
      <c r="L309" s="83"/>
      <c r="M309" s="83"/>
      <c r="N309" s="83"/>
      <c r="O309" s="83"/>
      <c r="S309" s="83"/>
    </row>
    <row r="310" spans="1:20" x14ac:dyDescent="0.2">
      <c r="A310" s="58" t="s">
        <v>35</v>
      </c>
      <c r="B310" s="82">
        <f>+'Stone Processing'!B310</f>
        <v>0</v>
      </c>
      <c r="C310" s="82">
        <f>C311*8760</f>
        <v>0</v>
      </c>
      <c r="D310" s="58" t="s">
        <v>36</v>
      </c>
      <c r="E310" s="82" t="str">
        <f>IF('Stone Processing'!E310=" "," ",IF('Stone Processing'!E310&gt;0,'Stone Processing'!E310,IF('Stone Processing'!E310="NTP","NTP", " ")))</f>
        <v xml:space="preserve"> </v>
      </c>
      <c r="F310" s="58" t="s">
        <v>37</v>
      </c>
      <c r="G310" s="110">
        <v>3.0000000000000001E-3</v>
      </c>
      <c r="H310" s="110">
        <v>1.1000000000000001E-3</v>
      </c>
      <c r="I310" s="151">
        <f>(H310*2.9)/9.8</f>
        <v>3.2551020408163266E-4</v>
      </c>
      <c r="J310" s="83"/>
      <c r="K310" s="83"/>
      <c r="L310" s="83"/>
      <c r="M310" s="83"/>
      <c r="N310" s="83"/>
      <c r="O310" s="83"/>
      <c r="S310" s="83"/>
    </row>
    <row r="311" spans="1:20" x14ac:dyDescent="0.2">
      <c r="A311" s="58" t="s">
        <v>38</v>
      </c>
      <c r="B311" s="82">
        <f>+'Stone Processing'!B311</f>
        <v>0</v>
      </c>
      <c r="C311" s="82">
        <f>+'Stone Processing'!C311</f>
        <v>0</v>
      </c>
      <c r="D311" s="58" t="s">
        <v>97</v>
      </c>
      <c r="E311" s="82" t="str">
        <f>IF('Stone Processing'!E311=" "," ",IF('Stone Processing'!E311&gt;0,'Stone Processing'!E311,IF('Stone Processing'!E311="NTP","NTP", " ")))</f>
        <v xml:space="preserve"> </v>
      </c>
      <c r="F311" s="58" t="s">
        <v>98</v>
      </c>
      <c r="G311" s="110">
        <v>1.3999999999999999E-4</v>
      </c>
      <c r="H311" s="110">
        <v>4.6E-5</v>
      </c>
      <c r="I311" s="151">
        <f>1.3*10^-5</f>
        <v>1.3000000000000001E-5</v>
      </c>
      <c r="J311" s="83"/>
      <c r="K311" s="83"/>
      <c r="L311" s="83"/>
      <c r="M311" s="83"/>
      <c r="N311" s="83"/>
      <c r="O311" s="83"/>
      <c r="Q311" s="83"/>
      <c r="R311" s="83"/>
      <c r="S311" s="83"/>
    </row>
    <row r="312" spans="1:20" x14ac:dyDescent="0.2">
      <c r="A312" s="58" t="s">
        <v>99</v>
      </c>
      <c r="B312" s="82">
        <f>+'Stone Processing'!B312</f>
        <v>0</v>
      </c>
      <c r="C312" s="86"/>
      <c r="D312" s="58" t="s">
        <v>100</v>
      </c>
      <c r="E312" s="82" t="str">
        <f>IF('Stone Processing'!E312=" "," ",IF('Stone Processing'!E312&gt;0,'Stone Processing'!E312,IF('Stone Processing'!E312="NTP","NTP", " ")))</f>
        <v xml:space="preserve"> </v>
      </c>
      <c r="F312" s="58" t="s">
        <v>101</v>
      </c>
      <c r="G312" s="110">
        <f>G310*(1-0.99)</f>
        <v>3.0000000000000028E-5</v>
      </c>
      <c r="H312" s="110">
        <f>H310*(1-0.99)</f>
        <v>1.100000000000001E-5</v>
      </c>
      <c r="I312" s="151">
        <f>I310*(1-0.99)</f>
        <v>3.2551020408163294E-6</v>
      </c>
      <c r="J312" s="83">
        <f>C310*(E310*G310+E311*G311+E312*G312)/2000</f>
        <v>0</v>
      </c>
      <c r="K312" s="83">
        <f>C310*(E310*H310+E311*H311+E312*H312)/2000</f>
        <v>0</v>
      </c>
      <c r="L312" s="83">
        <f>$C310*($E310*I310+$E311*I311+$E312*I312)/2000</f>
        <v>0</v>
      </c>
      <c r="M312" s="83">
        <f>C311*(E310*G310+E311*G311+E312*G312)</f>
        <v>0</v>
      </c>
      <c r="N312" s="83">
        <f>C311*(E310*H310+E311*H311+E312*H312)</f>
        <v>0</v>
      </c>
      <c r="O312" s="83">
        <f>$C311*($E310*I310+$E311*I311+$E312*I312)</f>
        <v>0</v>
      </c>
      <c r="P312" s="83">
        <f>C311*8760*G310/2000*(E310+E311+E312)</f>
        <v>0</v>
      </c>
      <c r="Q312" s="83">
        <f>C311*8760*H310/2000*(E310+E311+E312)</f>
        <v>0</v>
      </c>
      <c r="R312" s="83">
        <f>$C311*8760*I310/2000*(E310+E311+E312)</f>
        <v>0</v>
      </c>
      <c r="S312" s="83" t="str">
        <f>IF($B312=" "," ",IF($B312=4,K312,"0"))</f>
        <v xml:space="preserve"> </v>
      </c>
      <c r="T312" s="83" t="str">
        <f>IF($B312=" "," ",IF($B312=4,L312,"0"))</f>
        <v xml:space="preserve"> </v>
      </c>
    </row>
    <row r="313" spans="1:20" x14ac:dyDescent="0.2">
      <c r="B313" s="59"/>
      <c r="C313" s="59"/>
      <c r="E313" s="59"/>
      <c r="G313" s="110"/>
      <c r="H313" s="110"/>
      <c r="I313" s="110"/>
      <c r="J313" s="83"/>
      <c r="K313" s="83"/>
      <c r="L313" s="83"/>
      <c r="M313" s="83"/>
      <c r="N313" s="83"/>
      <c r="O313" s="83"/>
      <c r="Q313" s="83"/>
      <c r="R313" s="83"/>
      <c r="S313" s="83"/>
    </row>
    <row r="314" spans="1:20" x14ac:dyDescent="0.2">
      <c r="B314" s="59"/>
      <c r="C314" s="59"/>
      <c r="E314" s="59"/>
      <c r="S314" s="226" t="s">
        <v>61</v>
      </c>
      <c r="T314" s="226"/>
    </row>
    <row r="315" spans="1:20" x14ac:dyDescent="0.2">
      <c r="G315" s="57"/>
      <c r="H315" s="57"/>
      <c r="I315" s="57"/>
      <c r="J315" s="208" t="s">
        <v>96</v>
      </c>
      <c r="K315" s="208"/>
      <c r="L315" s="208"/>
      <c r="M315" s="208" t="s">
        <v>96</v>
      </c>
      <c r="N315" s="208"/>
      <c r="O315" s="208"/>
      <c r="P315" s="219" t="s">
        <v>58</v>
      </c>
      <c r="Q315" s="219"/>
      <c r="R315" s="219"/>
      <c r="S315" s="219" t="s">
        <v>79</v>
      </c>
      <c r="T315" s="219"/>
    </row>
    <row r="316" spans="1:20" x14ac:dyDescent="0.2">
      <c r="G316" s="217" t="s">
        <v>16</v>
      </c>
      <c r="H316" s="217"/>
      <c r="I316" s="217"/>
      <c r="J316" s="208" t="s">
        <v>55</v>
      </c>
      <c r="K316" s="208"/>
      <c r="L316" s="208"/>
      <c r="M316" s="208" t="s">
        <v>56</v>
      </c>
      <c r="N316" s="208"/>
      <c r="O316" s="208"/>
      <c r="P316" s="218" t="s">
        <v>57</v>
      </c>
      <c r="Q316" s="218"/>
      <c r="R316" s="218"/>
      <c r="S316" s="218" t="s">
        <v>60</v>
      </c>
      <c r="T316" s="218"/>
    </row>
    <row r="317" spans="1:20" x14ac:dyDescent="0.2">
      <c r="G317" s="80" t="s">
        <v>17</v>
      </c>
      <c r="H317" s="80" t="s">
        <v>18</v>
      </c>
      <c r="I317" s="80" t="s">
        <v>51</v>
      </c>
      <c r="J317" s="80" t="s">
        <v>17</v>
      </c>
      <c r="K317" s="80" t="s">
        <v>19</v>
      </c>
      <c r="L317" s="80" t="s">
        <v>51</v>
      </c>
      <c r="M317" s="80" t="s">
        <v>17</v>
      </c>
      <c r="N317" s="80" t="s">
        <v>19</v>
      </c>
      <c r="O317" s="80" t="s">
        <v>51</v>
      </c>
      <c r="P317" s="80" t="s">
        <v>17</v>
      </c>
      <c r="Q317" s="80" t="s">
        <v>19</v>
      </c>
      <c r="R317" s="80" t="s">
        <v>51</v>
      </c>
      <c r="S317" s="80" t="s">
        <v>19</v>
      </c>
      <c r="T317" s="80" t="s">
        <v>51</v>
      </c>
    </row>
    <row r="318" spans="1:20" x14ac:dyDescent="0.2">
      <c r="A318" s="58" t="s">
        <v>20</v>
      </c>
      <c r="D318" s="58" t="s">
        <v>21</v>
      </c>
      <c r="E318" s="58" t="s">
        <v>22</v>
      </c>
      <c r="G318" s="80" t="s">
        <v>23</v>
      </c>
      <c r="H318" s="80" t="s">
        <v>23</v>
      </c>
      <c r="I318" s="80" t="s">
        <v>23</v>
      </c>
      <c r="J318" s="80" t="s">
        <v>24</v>
      </c>
      <c r="K318" s="80" t="s">
        <v>24</v>
      </c>
      <c r="L318" s="80" t="s">
        <v>24</v>
      </c>
      <c r="M318" s="80" t="s">
        <v>25</v>
      </c>
      <c r="N318" s="80" t="s">
        <v>25</v>
      </c>
      <c r="O318" s="80" t="s">
        <v>24</v>
      </c>
      <c r="P318" s="80" t="s">
        <v>24</v>
      </c>
      <c r="Q318" s="80" t="s">
        <v>24</v>
      </c>
      <c r="R318" s="80" t="s">
        <v>24</v>
      </c>
      <c r="S318" s="80" t="s">
        <v>24</v>
      </c>
      <c r="T318" s="80" t="s">
        <v>24</v>
      </c>
    </row>
    <row r="319" spans="1:20" x14ac:dyDescent="0.2">
      <c r="A319" s="58" t="s">
        <v>26</v>
      </c>
      <c r="B319" s="58" t="s">
        <v>26</v>
      </c>
      <c r="D319" s="58" t="s">
        <v>27</v>
      </c>
      <c r="E319" s="58" t="s">
        <v>28</v>
      </c>
      <c r="G319" s="80" t="s">
        <v>29</v>
      </c>
      <c r="H319" s="80" t="s">
        <v>30</v>
      </c>
      <c r="I319" s="80" t="s">
        <v>30</v>
      </c>
      <c r="J319" s="80" t="s">
        <v>29</v>
      </c>
      <c r="K319" s="80" t="s">
        <v>29</v>
      </c>
      <c r="L319" s="80" t="s">
        <v>31</v>
      </c>
      <c r="M319" s="80" t="s">
        <v>31</v>
      </c>
      <c r="N319" s="80" t="s">
        <v>31</v>
      </c>
      <c r="O319" s="80" t="s">
        <v>31</v>
      </c>
      <c r="P319" s="80" t="s">
        <v>31</v>
      </c>
      <c r="Q319" s="80" t="s">
        <v>31</v>
      </c>
      <c r="R319" s="80" t="s">
        <v>31</v>
      </c>
      <c r="S319" s="80" t="s">
        <v>31</v>
      </c>
      <c r="T319" s="80" t="s">
        <v>31</v>
      </c>
    </row>
    <row r="320" spans="1:20" x14ac:dyDescent="0.2">
      <c r="A320" s="58" t="s">
        <v>40</v>
      </c>
      <c r="B320" s="59"/>
      <c r="C320" s="81">
        <f>+'Stone Processing'!C320</f>
        <v>0</v>
      </c>
      <c r="D320" s="58" t="s">
        <v>33</v>
      </c>
      <c r="E320" s="82" t="str">
        <f>IF('Stone Processing'!E320=" "," ",IF('Stone Processing'!E320=1,'Stone Processing'!E320,"  "))</f>
        <v xml:space="preserve"> </v>
      </c>
      <c r="F320" s="58" t="s">
        <v>34</v>
      </c>
      <c r="G320" s="110"/>
      <c r="H320" s="110"/>
      <c r="I320" s="110"/>
      <c r="J320" s="83"/>
      <c r="K320" s="83"/>
      <c r="L320" s="83"/>
      <c r="M320" s="83"/>
      <c r="N320" s="83"/>
      <c r="O320" s="83"/>
      <c r="Q320" s="83"/>
      <c r="R320" s="83"/>
      <c r="S320" s="83"/>
    </row>
    <row r="321" spans="1:20" x14ac:dyDescent="0.2">
      <c r="A321" s="58" t="s">
        <v>35</v>
      </c>
      <c r="B321" s="82">
        <f>+'Stone Processing'!B321</f>
        <v>0</v>
      </c>
      <c r="C321" s="82">
        <f>C322*8760</f>
        <v>0</v>
      </c>
      <c r="D321" s="58" t="s">
        <v>36</v>
      </c>
      <c r="E321" s="82" t="str">
        <f>IF('Stone Processing'!E321=" "," ",IF('Stone Processing'!E321&gt;0,'Stone Processing'!E321,IF('Stone Processing'!E321="NTP","NTP", " ")))</f>
        <v xml:space="preserve"> </v>
      </c>
      <c r="F321" s="58" t="s">
        <v>37</v>
      </c>
      <c r="G321" s="110">
        <v>3.0000000000000001E-3</v>
      </c>
      <c r="H321" s="110">
        <v>1.1000000000000001E-3</v>
      </c>
      <c r="I321" s="151">
        <f>(H321*2.9)/9.8</f>
        <v>3.2551020408163266E-4</v>
      </c>
      <c r="J321" s="83"/>
      <c r="K321" s="83"/>
      <c r="L321" s="83"/>
      <c r="M321" s="83"/>
      <c r="N321" s="83"/>
      <c r="O321" s="83"/>
      <c r="Q321" s="83"/>
      <c r="R321" s="83"/>
      <c r="S321" s="83"/>
    </row>
    <row r="322" spans="1:20" x14ac:dyDescent="0.2">
      <c r="A322" s="58" t="s">
        <v>38</v>
      </c>
      <c r="B322" s="82">
        <f>+'Stone Processing'!B322</f>
        <v>0</v>
      </c>
      <c r="C322" s="82">
        <f>+'Stone Processing'!C322</f>
        <v>0</v>
      </c>
      <c r="D322" s="58" t="s">
        <v>97</v>
      </c>
      <c r="E322" s="82" t="str">
        <f>IF('Stone Processing'!E322=" "," ",IF('Stone Processing'!E322&gt;0,'Stone Processing'!E322,IF('Stone Processing'!E322="NTP","NTP", " ")))</f>
        <v xml:space="preserve"> </v>
      </c>
      <c r="F322" s="58" t="s">
        <v>98</v>
      </c>
      <c r="G322" s="110">
        <v>1.3999999999999999E-4</v>
      </c>
      <c r="H322" s="110">
        <v>4.6E-5</v>
      </c>
      <c r="I322" s="151">
        <f>1.3*10^-5</f>
        <v>1.3000000000000001E-5</v>
      </c>
      <c r="J322" s="83"/>
      <c r="K322" s="83"/>
      <c r="L322" s="83"/>
      <c r="M322" s="83"/>
      <c r="N322" s="83"/>
      <c r="O322" s="83"/>
      <c r="Q322" s="83"/>
      <c r="R322" s="83"/>
      <c r="S322" s="83"/>
    </row>
    <row r="323" spans="1:20" x14ac:dyDescent="0.2">
      <c r="A323" s="58" t="s">
        <v>99</v>
      </c>
      <c r="B323" s="82">
        <f>+'Stone Processing'!B323</f>
        <v>0</v>
      </c>
      <c r="C323" s="86"/>
      <c r="D323" s="58" t="s">
        <v>100</v>
      </c>
      <c r="E323" s="82" t="str">
        <f>IF('Stone Processing'!E323=" "," ",IF('Stone Processing'!E323&gt;0,'Stone Processing'!E323,IF('Stone Processing'!E323="NTP","NTP", " ")))</f>
        <v xml:space="preserve"> </v>
      </c>
      <c r="F323" s="58" t="s">
        <v>101</v>
      </c>
      <c r="G323" s="110">
        <f>G321*(1-0.99)</f>
        <v>3.0000000000000028E-5</v>
      </c>
      <c r="H323" s="110">
        <f>H321*(1-0.99)</f>
        <v>1.100000000000001E-5</v>
      </c>
      <c r="I323" s="151">
        <f>I321*(1-0.99)</f>
        <v>3.2551020408163294E-6</v>
      </c>
      <c r="J323" s="83">
        <f>C321*(E321*G321+E322*G322+E323*G323)/2000</f>
        <v>0</v>
      </c>
      <c r="K323" s="83">
        <f>C321*(E321*H321+E322*H322+E323*H323)/2000</f>
        <v>0</v>
      </c>
      <c r="L323" s="83">
        <f>$C321*($E321*I321+$E322*I322+$E323*I323)/2000</f>
        <v>0</v>
      </c>
      <c r="M323" s="83">
        <f>C322*(E321*G321+E322*G322+E323*G323)</f>
        <v>0</v>
      </c>
      <c r="N323" s="83">
        <f>C322*(E321*H321+E322*H322+E323*H323)</f>
        <v>0</v>
      </c>
      <c r="O323" s="83">
        <f>$C322*($E321*I321+$E322*I322+$E323*I323)</f>
        <v>0</v>
      </c>
      <c r="P323" s="83">
        <f>C322*8760*G321/2000*(E321+E322+E323)</f>
        <v>0</v>
      </c>
      <c r="Q323" s="83">
        <f>C322*8760*H321/2000*(E321+E322+E323)</f>
        <v>0</v>
      </c>
      <c r="R323" s="83">
        <f>$C322*8760*I321/2000*(E321+E322+E323)</f>
        <v>0</v>
      </c>
      <c r="S323" s="83" t="str">
        <f>IF($B323=" "," ",IF($B323=4,K323,"0"))</f>
        <v xml:space="preserve"> </v>
      </c>
      <c r="T323" s="83" t="str">
        <f>IF($B323=" "," ",IF($B323=4,L323,"0"))</f>
        <v xml:space="preserve"> </v>
      </c>
    </row>
    <row r="324" spans="1:20" x14ac:dyDescent="0.2">
      <c r="B324" s="59"/>
      <c r="C324" s="59"/>
      <c r="E324" s="59"/>
      <c r="G324" s="110"/>
      <c r="H324" s="110"/>
      <c r="I324" s="152"/>
      <c r="J324" s="83"/>
      <c r="K324" s="83"/>
      <c r="L324" s="83"/>
      <c r="M324" s="83"/>
      <c r="N324" s="83"/>
      <c r="O324" s="83"/>
      <c r="Q324" s="83"/>
      <c r="R324" s="83"/>
      <c r="S324" s="83"/>
    </row>
    <row r="325" spans="1:20" x14ac:dyDescent="0.2">
      <c r="A325" s="58" t="s">
        <v>40</v>
      </c>
      <c r="B325" s="59"/>
      <c r="C325" s="81">
        <f>+'Stone Processing'!C325</f>
        <v>0</v>
      </c>
      <c r="D325" s="58" t="s">
        <v>33</v>
      </c>
      <c r="E325" s="82" t="str">
        <f>IF('Stone Processing'!E325=" "," ",IF('Stone Processing'!E325=1,'Stone Processing'!E325,"  "))</f>
        <v xml:space="preserve"> </v>
      </c>
      <c r="F325" s="58" t="s">
        <v>34</v>
      </c>
      <c r="G325" s="110"/>
      <c r="H325" s="110"/>
      <c r="I325" s="152"/>
      <c r="J325" s="83"/>
      <c r="K325" s="83"/>
      <c r="L325" s="83"/>
      <c r="M325" s="83"/>
      <c r="N325" s="83"/>
      <c r="O325" s="83"/>
      <c r="Q325" s="83"/>
      <c r="R325" s="83"/>
      <c r="S325" s="83"/>
    </row>
    <row r="326" spans="1:20" x14ac:dyDescent="0.2">
      <c r="A326" s="58" t="s">
        <v>35</v>
      </c>
      <c r="B326" s="82">
        <f>+'Stone Processing'!B326</f>
        <v>0</v>
      </c>
      <c r="C326" s="82">
        <f>C327*8760</f>
        <v>0</v>
      </c>
      <c r="D326" s="58" t="s">
        <v>36</v>
      </c>
      <c r="E326" s="82" t="str">
        <f>IF('Stone Processing'!E326=" "," ",IF('Stone Processing'!E326&gt;0,'Stone Processing'!E326,IF('Stone Processing'!E326="NTP","NTP", " ")))</f>
        <v xml:space="preserve"> </v>
      </c>
      <c r="F326" s="58" t="s">
        <v>37</v>
      </c>
      <c r="G326" s="110">
        <v>3.0000000000000001E-3</v>
      </c>
      <c r="H326" s="110">
        <v>1.1000000000000001E-3</v>
      </c>
      <c r="I326" s="151">
        <f>(H326*2.9)/9.8</f>
        <v>3.2551020408163266E-4</v>
      </c>
      <c r="J326" s="83"/>
      <c r="K326" s="83"/>
      <c r="L326" s="83"/>
      <c r="M326" s="83"/>
      <c r="N326" s="83"/>
      <c r="O326" s="83"/>
      <c r="Q326" s="83"/>
      <c r="R326" s="83"/>
      <c r="S326" s="83"/>
    </row>
    <row r="327" spans="1:20" x14ac:dyDescent="0.2">
      <c r="A327" s="58" t="s">
        <v>38</v>
      </c>
      <c r="B327" s="82">
        <f>+'Stone Processing'!B327</f>
        <v>0</v>
      </c>
      <c r="C327" s="82">
        <f>+'Stone Processing'!C327</f>
        <v>0</v>
      </c>
      <c r="D327" s="58" t="s">
        <v>97</v>
      </c>
      <c r="E327" s="82" t="str">
        <f>IF('Stone Processing'!E327=" "," ",IF('Stone Processing'!E327&gt;0,'Stone Processing'!E327,IF('Stone Processing'!E327="NTP","NTP", " ")))</f>
        <v xml:space="preserve"> </v>
      </c>
      <c r="F327" s="58" t="s">
        <v>98</v>
      </c>
      <c r="G327" s="110">
        <v>1.3999999999999999E-4</v>
      </c>
      <c r="H327" s="110">
        <v>4.6E-5</v>
      </c>
      <c r="I327" s="151">
        <f>1.3*10^-5</f>
        <v>1.3000000000000001E-5</v>
      </c>
      <c r="J327" s="83"/>
      <c r="K327" s="83"/>
      <c r="L327" s="83"/>
      <c r="M327" s="83"/>
      <c r="N327" s="83"/>
      <c r="O327" s="83"/>
      <c r="Q327" s="83"/>
      <c r="R327" s="83"/>
      <c r="S327" s="83"/>
    </row>
    <row r="328" spans="1:20" x14ac:dyDescent="0.2">
      <c r="A328" s="58" t="s">
        <v>99</v>
      </c>
      <c r="B328" s="82">
        <f>+'Stone Processing'!B328</f>
        <v>0</v>
      </c>
      <c r="C328" s="86"/>
      <c r="D328" s="58" t="s">
        <v>100</v>
      </c>
      <c r="E328" s="82" t="str">
        <f>IF('Stone Processing'!E328=" "," ",IF('Stone Processing'!E328&gt;0,'Stone Processing'!E328,IF('Stone Processing'!E328="NTP","NTP", " ")))</f>
        <v xml:space="preserve"> </v>
      </c>
      <c r="F328" s="58" t="s">
        <v>101</v>
      </c>
      <c r="G328" s="110">
        <f>G326*(1-0.99)</f>
        <v>3.0000000000000028E-5</v>
      </c>
      <c r="H328" s="110">
        <f>H326*(1-0.99)</f>
        <v>1.100000000000001E-5</v>
      </c>
      <c r="I328" s="151">
        <f>I326*(1-0.99)</f>
        <v>3.2551020408163294E-6</v>
      </c>
      <c r="J328" s="83">
        <f>C326*(E326*G326+E327*G327+E328*G328)/2000</f>
        <v>0</v>
      </c>
      <c r="K328" s="83">
        <f>C326*(E326*H326+E327*H327+E328*H328)/2000</f>
        <v>0</v>
      </c>
      <c r="L328" s="83">
        <f>$C326*($E326*I326+$E327*I327+$E328*I328)/2000</f>
        <v>0</v>
      </c>
      <c r="M328" s="83">
        <f>C327*(E326*G326+E327*G327+E328*G328)</f>
        <v>0</v>
      </c>
      <c r="N328" s="83">
        <f>C327*(E326*H326+E327*H327+E328*H328)</f>
        <v>0</v>
      </c>
      <c r="O328" s="83">
        <f>$C327*($E326*I326+$E327*I327+$E328*I328)</f>
        <v>0</v>
      </c>
      <c r="P328" s="83">
        <f>C327*8760*G326/2000*(E326+E327+E328)</f>
        <v>0</v>
      </c>
      <c r="Q328" s="83">
        <f>C327*8760*H326/2000*(E326+E327+E328)</f>
        <v>0</v>
      </c>
      <c r="R328" s="83">
        <f>$C327*8760*I326/2000*(E326+E327+E328)</f>
        <v>0</v>
      </c>
      <c r="S328" s="83" t="str">
        <f>IF($B328=" "," ",IF($B328=4,K328,"0"))</f>
        <v xml:space="preserve"> </v>
      </c>
      <c r="T328" s="83" t="str">
        <f>IF($B328=" "," ",IF($B328=4,L328,"0"))</f>
        <v xml:space="preserve"> </v>
      </c>
    </row>
    <row r="329" spans="1:20" x14ac:dyDescent="0.2">
      <c r="B329" s="59"/>
      <c r="C329" s="59"/>
      <c r="E329" s="59"/>
      <c r="G329" s="110"/>
      <c r="H329" s="110"/>
      <c r="I329" s="152"/>
      <c r="J329" s="83"/>
      <c r="K329" s="83"/>
      <c r="L329" s="83"/>
      <c r="M329" s="83"/>
      <c r="N329" s="83"/>
      <c r="O329" s="83"/>
      <c r="Q329" s="83"/>
      <c r="R329" s="83"/>
      <c r="S329" s="83"/>
    </row>
    <row r="330" spans="1:20" x14ac:dyDescent="0.2">
      <c r="A330" s="58" t="s">
        <v>40</v>
      </c>
      <c r="B330" s="59"/>
      <c r="C330" s="81">
        <f>+'Stone Processing'!C330</f>
        <v>0</v>
      </c>
      <c r="D330" s="58" t="s">
        <v>33</v>
      </c>
      <c r="E330" s="82" t="str">
        <f>IF('Stone Processing'!E330=" "," ",IF('Stone Processing'!E330=1,'Stone Processing'!E330,"  "))</f>
        <v xml:space="preserve"> </v>
      </c>
      <c r="F330" s="58" t="s">
        <v>34</v>
      </c>
      <c r="G330" s="110"/>
      <c r="H330" s="110"/>
      <c r="I330" s="152"/>
      <c r="J330" s="83"/>
      <c r="K330" s="83"/>
      <c r="L330" s="83"/>
      <c r="M330" s="83"/>
      <c r="N330" s="83"/>
      <c r="O330" s="83"/>
      <c r="Q330" s="83"/>
      <c r="R330" s="83"/>
      <c r="S330" s="83"/>
    </row>
    <row r="331" spans="1:20" x14ac:dyDescent="0.2">
      <c r="A331" s="58" t="s">
        <v>35</v>
      </c>
      <c r="B331" s="82">
        <f>+'Stone Processing'!B331</f>
        <v>0</v>
      </c>
      <c r="C331" s="82">
        <f>C332*8760</f>
        <v>0</v>
      </c>
      <c r="D331" s="58" t="s">
        <v>36</v>
      </c>
      <c r="E331" s="82" t="str">
        <f>IF('Stone Processing'!E331=" "," ",IF('Stone Processing'!E331&gt;0,'Stone Processing'!E331,IF('Stone Processing'!E331="NTP","NTP", " ")))</f>
        <v xml:space="preserve"> </v>
      </c>
      <c r="F331" s="58" t="s">
        <v>37</v>
      </c>
      <c r="G331" s="110">
        <v>3.0000000000000001E-3</v>
      </c>
      <c r="H331" s="110">
        <v>1.1000000000000001E-3</v>
      </c>
      <c r="I331" s="151">
        <f>(H331*2.9)/9.8</f>
        <v>3.2551020408163266E-4</v>
      </c>
      <c r="J331" s="83"/>
      <c r="K331" s="83"/>
      <c r="L331" s="83"/>
      <c r="M331" s="83"/>
      <c r="N331" s="83"/>
      <c r="O331" s="83"/>
      <c r="Q331" s="83"/>
      <c r="R331" s="83"/>
      <c r="S331" s="83"/>
    </row>
    <row r="332" spans="1:20" x14ac:dyDescent="0.2">
      <c r="A332" s="58" t="s">
        <v>38</v>
      </c>
      <c r="B332" s="82">
        <f>+'Stone Processing'!B332</f>
        <v>0</v>
      </c>
      <c r="C332" s="82">
        <f>+'Stone Processing'!C332</f>
        <v>0</v>
      </c>
      <c r="D332" s="58" t="s">
        <v>97</v>
      </c>
      <c r="E332" s="82" t="str">
        <f>IF('Stone Processing'!E332=" "," ",IF('Stone Processing'!E332&gt;0,'Stone Processing'!E332,IF('Stone Processing'!E332="NTP","NTP", " ")))</f>
        <v xml:space="preserve"> </v>
      </c>
      <c r="F332" s="58" t="s">
        <v>98</v>
      </c>
      <c r="G332" s="110">
        <v>1.3999999999999999E-4</v>
      </c>
      <c r="H332" s="110">
        <v>4.6E-5</v>
      </c>
      <c r="I332" s="151">
        <f>1.3*10^-5</f>
        <v>1.3000000000000001E-5</v>
      </c>
      <c r="J332" s="83"/>
      <c r="K332" s="83"/>
      <c r="L332" s="83"/>
      <c r="M332" s="83"/>
      <c r="N332" s="83"/>
      <c r="O332" s="83"/>
      <c r="Q332" s="83"/>
      <c r="R332" s="83"/>
      <c r="S332" s="83"/>
    </row>
    <row r="333" spans="1:20" x14ac:dyDescent="0.2">
      <c r="A333" s="58" t="s">
        <v>99</v>
      </c>
      <c r="B333" s="82">
        <f>+'Stone Processing'!B333</f>
        <v>0</v>
      </c>
      <c r="C333" s="86"/>
      <c r="D333" s="58" t="s">
        <v>100</v>
      </c>
      <c r="E333" s="82" t="str">
        <f>IF('Stone Processing'!E333=" "," ",IF('Stone Processing'!E333&gt;0,'Stone Processing'!E333,IF('Stone Processing'!E333="NTP","NTP", " ")))</f>
        <v xml:space="preserve"> </v>
      </c>
      <c r="F333" s="58" t="s">
        <v>101</v>
      </c>
      <c r="G333" s="110">
        <f>G331*(1-0.99)</f>
        <v>3.0000000000000028E-5</v>
      </c>
      <c r="H333" s="110">
        <f>H331*(1-0.99)</f>
        <v>1.100000000000001E-5</v>
      </c>
      <c r="I333" s="151">
        <f>I331*(1-0.99)</f>
        <v>3.2551020408163294E-6</v>
      </c>
      <c r="J333" s="83">
        <f>C331*(E331*G331+E332*G332+E333*G333)/2000</f>
        <v>0</v>
      </c>
      <c r="K333" s="83">
        <f>C331*(E331*H331+E332*H332+E333*H333)/2000</f>
        <v>0</v>
      </c>
      <c r="L333" s="83">
        <f>$C331*($E331*I331+$E332*I332+$E333*I333)/2000</f>
        <v>0</v>
      </c>
      <c r="M333" s="83">
        <f>C332*(E331*G331+E332*G332+E333*G333)</f>
        <v>0</v>
      </c>
      <c r="N333" s="83">
        <f>C332*(E331*H331+E332*H332+E333*H333)</f>
        <v>0</v>
      </c>
      <c r="O333" s="83">
        <f>$C332*($E331*I331+$E332*I332+$E333*I333)</f>
        <v>0</v>
      </c>
      <c r="P333" s="83">
        <f>C332*8760*G331/2000*(E331+E332+E333)</f>
        <v>0</v>
      </c>
      <c r="Q333" s="83">
        <f>C332*8760*H331/2000*(E331+E332+E333)</f>
        <v>0</v>
      </c>
      <c r="R333" s="83">
        <f>$C332*8760*I331/2000*(E331+E332+E333)</f>
        <v>0</v>
      </c>
      <c r="S333" s="83" t="str">
        <f>IF($B333=" "," ",IF($B333=4,K333,"0"))</f>
        <v xml:space="preserve"> </v>
      </c>
      <c r="T333" s="83" t="str">
        <f>IF($B333=" "," ",IF($B333=4,L333,"0"))</f>
        <v xml:space="preserve"> </v>
      </c>
    </row>
    <row r="334" spans="1:20" x14ac:dyDescent="0.2">
      <c r="B334" s="59"/>
      <c r="C334" s="59"/>
      <c r="E334" s="59"/>
      <c r="G334" s="110"/>
      <c r="H334" s="110"/>
      <c r="I334" s="152"/>
      <c r="J334" s="83"/>
      <c r="K334" s="83"/>
      <c r="L334" s="83"/>
      <c r="M334" s="83"/>
      <c r="N334" s="83"/>
      <c r="O334" s="83"/>
      <c r="Q334" s="83"/>
      <c r="R334" s="83"/>
      <c r="S334" s="83"/>
    </row>
    <row r="335" spans="1:20" x14ac:dyDescent="0.2">
      <c r="A335" s="58" t="s">
        <v>40</v>
      </c>
      <c r="B335" s="59"/>
      <c r="C335" s="81">
        <f>+'Stone Processing'!C335</f>
        <v>0</v>
      </c>
      <c r="D335" s="58" t="s">
        <v>33</v>
      </c>
      <c r="E335" s="82" t="str">
        <f>IF('Stone Processing'!E335=" "," ",IF('Stone Processing'!E335=1,'Stone Processing'!E335,"  "))</f>
        <v xml:space="preserve"> </v>
      </c>
      <c r="F335" s="58" t="s">
        <v>34</v>
      </c>
      <c r="G335" s="110"/>
      <c r="H335" s="110"/>
      <c r="I335" s="152"/>
      <c r="J335" s="83"/>
      <c r="K335" s="83"/>
      <c r="L335" s="83"/>
      <c r="M335" s="83"/>
      <c r="N335" s="83"/>
      <c r="O335" s="83"/>
      <c r="S335" s="83"/>
    </row>
    <row r="336" spans="1:20" x14ac:dyDescent="0.2">
      <c r="A336" s="58" t="s">
        <v>35</v>
      </c>
      <c r="B336" s="82">
        <f>+'Stone Processing'!B336</f>
        <v>0</v>
      </c>
      <c r="C336" s="82">
        <f>C337*8760</f>
        <v>0</v>
      </c>
      <c r="D336" s="58" t="s">
        <v>36</v>
      </c>
      <c r="E336" s="82" t="str">
        <f>IF('Stone Processing'!E336=" "," ",IF('Stone Processing'!E336&gt;0,'Stone Processing'!E336,IF('Stone Processing'!E336="NTP","NTP", " ")))</f>
        <v xml:space="preserve"> </v>
      </c>
      <c r="F336" s="58" t="s">
        <v>37</v>
      </c>
      <c r="G336" s="110">
        <v>3.0000000000000001E-3</v>
      </c>
      <c r="H336" s="110">
        <v>1.1000000000000001E-3</v>
      </c>
      <c r="I336" s="151">
        <f>(H336*2.9)/9.8</f>
        <v>3.2551020408163266E-4</v>
      </c>
      <c r="J336" s="83"/>
      <c r="K336" s="83"/>
      <c r="L336" s="83"/>
      <c r="M336" s="83"/>
      <c r="N336" s="83"/>
      <c r="O336" s="83"/>
      <c r="S336" s="83"/>
    </row>
    <row r="337" spans="1:20" x14ac:dyDescent="0.2">
      <c r="A337" s="58" t="s">
        <v>38</v>
      </c>
      <c r="B337" s="82">
        <f>+'Stone Processing'!B337</f>
        <v>0</v>
      </c>
      <c r="C337" s="82">
        <f>+'Stone Processing'!C337</f>
        <v>0</v>
      </c>
      <c r="D337" s="58" t="s">
        <v>97</v>
      </c>
      <c r="E337" s="82" t="str">
        <f>IF('Stone Processing'!E337=" "," ",IF('Stone Processing'!E337&gt;0,'Stone Processing'!E337,IF('Stone Processing'!E337="NTP","NTP", " ")))</f>
        <v xml:space="preserve"> </v>
      </c>
      <c r="F337" s="58" t="s">
        <v>98</v>
      </c>
      <c r="G337" s="110">
        <v>1.3999999999999999E-4</v>
      </c>
      <c r="H337" s="110">
        <v>4.6E-5</v>
      </c>
      <c r="I337" s="151">
        <f>1.3*10^-5</f>
        <v>1.3000000000000001E-5</v>
      </c>
      <c r="J337" s="83"/>
      <c r="K337" s="83"/>
      <c r="L337" s="83"/>
      <c r="M337" s="83"/>
      <c r="N337" s="83"/>
      <c r="O337" s="83"/>
      <c r="Q337" s="83"/>
      <c r="R337" s="83"/>
      <c r="S337" s="83"/>
    </row>
    <row r="338" spans="1:20" x14ac:dyDescent="0.2">
      <c r="A338" s="58" t="s">
        <v>99</v>
      </c>
      <c r="B338" s="82">
        <f>+'Stone Processing'!B338</f>
        <v>0</v>
      </c>
      <c r="C338" s="86"/>
      <c r="D338" s="58" t="s">
        <v>100</v>
      </c>
      <c r="E338" s="82" t="str">
        <f>IF('Stone Processing'!E338=" "," ",IF('Stone Processing'!E338&gt;0,'Stone Processing'!E338,IF('Stone Processing'!E338="NTP","NTP", " ")))</f>
        <v xml:space="preserve"> </v>
      </c>
      <c r="F338" s="58" t="s">
        <v>101</v>
      </c>
      <c r="G338" s="110">
        <f>G336*(1-0.99)</f>
        <v>3.0000000000000028E-5</v>
      </c>
      <c r="H338" s="110">
        <f>H336*(1-0.99)</f>
        <v>1.100000000000001E-5</v>
      </c>
      <c r="I338" s="151">
        <f>I336*(1-0.99)</f>
        <v>3.2551020408163294E-6</v>
      </c>
      <c r="J338" s="83">
        <f>C336*(E336*G336+E337*G337+E338*G338)/2000</f>
        <v>0</v>
      </c>
      <c r="K338" s="83">
        <f>C336*(E336*H336+E337*H337+E338*H338)/2000</f>
        <v>0</v>
      </c>
      <c r="L338" s="83">
        <f>$C336*($E336*I336+$E337*I337+$E338*I338)/2000</f>
        <v>0</v>
      </c>
      <c r="M338" s="83">
        <f>C337*(E336*G336+E337*G337+E338*G338)</f>
        <v>0</v>
      </c>
      <c r="N338" s="83">
        <f>C337*(E336*H336+E337*H337+E338*H338)</f>
        <v>0</v>
      </c>
      <c r="O338" s="83">
        <f>$C337*($E336*I336+$E337*I337+$E338*I338)</f>
        <v>0</v>
      </c>
      <c r="P338" s="83">
        <f>C337*8760*G336/2000*(E336+E337+E338)</f>
        <v>0</v>
      </c>
      <c r="Q338" s="83">
        <f>C337*8760*H336/2000*(E336+E337+E338)</f>
        <v>0</v>
      </c>
      <c r="R338" s="83">
        <f>$C337*8760*I336/2000*(E336+E337+E338)</f>
        <v>0</v>
      </c>
      <c r="S338" s="83" t="str">
        <f>IF($B338=" "," ",IF($B338=4,K338,"0"))</f>
        <v xml:space="preserve"> </v>
      </c>
      <c r="T338" s="83" t="str">
        <f>IF($B338=" "," ",IF($B338=4,L338,"0"))</f>
        <v xml:space="preserve"> </v>
      </c>
    </row>
    <row r="339" spans="1:20" x14ac:dyDescent="0.2">
      <c r="B339" s="59"/>
      <c r="C339" s="59"/>
      <c r="E339" s="59"/>
      <c r="G339" s="110"/>
      <c r="H339" s="110"/>
      <c r="I339" s="152"/>
      <c r="J339" s="83"/>
      <c r="K339" s="83"/>
      <c r="L339" s="83"/>
      <c r="M339" s="83"/>
      <c r="N339" s="83"/>
      <c r="O339" s="83"/>
      <c r="Q339" s="83"/>
      <c r="R339" s="83"/>
      <c r="S339" s="83"/>
    </row>
    <row r="340" spans="1:20" x14ac:dyDescent="0.2">
      <c r="A340" s="58" t="s">
        <v>40</v>
      </c>
      <c r="B340" s="59"/>
      <c r="C340" s="81">
        <f>+'Stone Processing'!C340</f>
        <v>0</v>
      </c>
      <c r="D340" s="58" t="s">
        <v>33</v>
      </c>
      <c r="E340" s="82" t="str">
        <f>IF('Stone Processing'!E340=" "," ",IF('Stone Processing'!E340=1,'Stone Processing'!E340,"  "))</f>
        <v xml:space="preserve"> </v>
      </c>
      <c r="F340" s="58" t="s">
        <v>34</v>
      </c>
      <c r="G340" s="110"/>
      <c r="H340" s="110"/>
      <c r="I340" s="152"/>
      <c r="J340" s="83"/>
      <c r="K340" s="83"/>
      <c r="L340" s="83"/>
      <c r="M340" s="83"/>
      <c r="N340" s="83"/>
      <c r="O340" s="83"/>
      <c r="Q340" s="83"/>
      <c r="R340" s="83"/>
      <c r="S340" s="83"/>
    </row>
    <row r="341" spans="1:20" x14ac:dyDescent="0.2">
      <c r="A341" s="58" t="s">
        <v>35</v>
      </c>
      <c r="B341" s="82">
        <f>+'Stone Processing'!B341</f>
        <v>0</v>
      </c>
      <c r="C341" s="82">
        <f>C342*8760</f>
        <v>0</v>
      </c>
      <c r="D341" s="58" t="s">
        <v>36</v>
      </c>
      <c r="E341" s="82" t="str">
        <f>IF('Stone Processing'!E341=" "," ",IF('Stone Processing'!E341&gt;0,'Stone Processing'!E341,IF('Stone Processing'!E341="NTP","NTP", " ")))</f>
        <v xml:space="preserve"> </v>
      </c>
      <c r="F341" s="58" t="s">
        <v>37</v>
      </c>
      <c r="G341" s="110">
        <v>3.0000000000000001E-3</v>
      </c>
      <c r="H341" s="110">
        <v>1.1000000000000001E-3</v>
      </c>
      <c r="I341" s="151">
        <f>(H341*2.9)/9.8</f>
        <v>3.2551020408163266E-4</v>
      </c>
      <c r="J341" s="83"/>
      <c r="K341" s="83"/>
      <c r="L341" s="83"/>
      <c r="M341" s="83"/>
      <c r="N341" s="83"/>
      <c r="O341" s="83"/>
      <c r="Q341" s="83"/>
      <c r="R341" s="83"/>
      <c r="S341" s="83"/>
    </row>
    <row r="342" spans="1:20" x14ac:dyDescent="0.2">
      <c r="A342" s="58" t="s">
        <v>38</v>
      </c>
      <c r="B342" s="82">
        <f>+'Stone Processing'!B342</f>
        <v>0</v>
      </c>
      <c r="C342" s="82">
        <f>+'Stone Processing'!C342</f>
        <v>0</v>
      </c>
      <c r="D342" s="58" t="s">
        <v>97</v>
      </c>
      <c r="E342" s="82" t="str">
        <f>IF('Stone Processing'!E342=" "," ",IF('Stone Processing'!E342&gt;0,'Stone Processing'!E342,IF('Stone Processing'!E342="NTP","NTP", " ")))</f>
        <v xml:space="preserve"> </v>
      </c>
      <c r="F342" s="58" t="s">
        <v>98</v>
      </c>
      <c r="G342" s="110">
        <v>1.3999999999999999E-4</v>
      </c>
      <c r="H342" s="110">
        <v>4.6E-5</v>
      </c>
      <c r="I342" s="151">
        <f>1.3*10^-5</f>
        <v>1.3000000000000001E-5</v>
      </c>
      <c r="J342" s="83"/>
      <c r="K342" s="83"/>
      <c r="L342" s="83"/>
      <c r="M342" s="83"/>
      <c r="N342" s="83"/>
      <c r="O342" s="83"/>
      <c r="Q342" s="83"/>
      <c r="R342" s="83"/>
      <c r="S342" s="83"/>
    </row>
    <row r="343" spans="1:20" x14ac:dyDescent="0.2">
      <c r="A343" s="58" t="s">
        <v>99</v>
      </c>
      <c r="B343" s="82">
        <f>+'Stone Processing'!B343</f>
        <v>0</v>
      </c>
      <c r="C343" s="86"/>
      <c r="D343" s="58" t="s">
        <v>100</v>
      </c>
      <c r="E343" s="82" t="str">
        <f>IF('Stone Processing'!E343=" "," ",IF('Stone Processing'!E343&gt;0,'Stone Processing'!E343,IF('Stone Processing'!E343="NTP","NTP", " ")))</f>
        <v xml:space="preserve"> </v>
      </c>
      <c r="F343" s="58" t="s">
        <v>101</v>
      </c>
      <c r="G343" s="110">
        <f>G341*(1-0.99)</f>
        <v>3.0000000000000028E-5</v>
      </c>
      <c r="H343" s="110">
        <f>H341*(1-0.99)</f>
        <v>1.100000000000001E-5</v>
      </c>
      <c r="I343" s="151">
        <f>I341*(1-0.99)</f>
        <v>3.2551020408163294E-6</v>
      </c>
      <c r="J343" s="83">
        <f>C341*(E341*G341+E342*G342+E343*G343)/2000</f>
        <v>0</v>
      </c>
      <c r="K343" s="83">
        <f>C341*(E341*H341+E342*H342+E343*H343)/2000</f>
        <v>0</v>
      </c>
      <c r="L343" s="83">
        <f>$C341*($E341*I341+$E342*I342+$E343*I343)/2000</f>
        <v>0</v>
      </c>
      <c r="M343" s="83">
        <f>C342*(E341*G341+E342*G342+E343*G343)</f>
        <v>0</v>
      </c>
      <c r="N343" s="83">
        <f>C342*(E341*H341+E342*H342+E343*H343)</f>
        <v>0</v>
      </c>
      <c r="O343" s="83">
        <f>$C342*($E341*I341+$E342*I342+$E343*I343)</f>
        <v>0</v>
      </c>
      <c r="P343" s="83">
        <f>C342*8760*G341/2000*(E341+E342+E343)</f>
        <v>0</v>
      </c>
      <c r="Q343" s="83">
        <f>C342*8760*H341/2000*(E341+E342+E343)</f>
        <v>0</v>
      </c>
      <c r="R343" s="83">
        <f>$C342*8760*I341/2000*(E341+E342+E343)</f>
        <v>0</v>
      </c>
      <c r="S343" s="83" t="str">
        <f>IF($B343=" "," ",IF($B343=4,K343,"0"))</f>
        <v xml:space="preserve"> </v>
      </c>
      <c r="T343" s="83" t="str">
        <f>IF($B343=" "," ",IF($B343=4,L343,"0"))</f>
        <v xml:space="preserve"> </v>
      </c>
    </row>
    <row r="344" spans="1:20" x14ac:dyDescent="0.2">
      <c r="B344" s="59"/>
      <c r="C344" s="87"/>
      <c r="E344" s="59"/>
      <c r="I344" s="57"/>
      <c r="Q344" s="83"/>
      <c r="R344" s="83"/>
    </row>
    <row r="345" spans="1:20" x14ac:dyDescent="0.2">
      <c r="A345" s="58" t="s">
        <v>40</v>
      </c>
      <c r="B345" s="59"/>
      <c r="C345" s="81">
        <f>+'Stone Processing'!C345</f>
        <v>0</v>
      </c>
      <c r="D345" s="58" t="s">
        <v>33</v>
      </c>
      <c r="E345" s="82" t="str">
        <f>IF('Stone Processing'!E345=" "," ",IF('Stone Processing'!E345=1,'Stone Processing'!E345,"  "))</f>
        <v xml:space="preserve"> </v>
      </c>
      <c r="F345" s="58" t="s">
        <v>34</v>
      </c>
      <c r="G345" s="110"/>
      <c r="H345" s="110"/>
      <c r="I345" s="152"/>
      <c r="J345" s="83"/>
      <c r="K345" s="83"/>
      <c r="L345" s="83"/>
      <c r="M345" s="83"/>
      <c r="N345" s="83"/>
      <c r="O345" s="83"/>
      <c r="Q345" s="83"/>
      <c r="R345" s="83"/>
      <c r="S345" s="83"/>
    </row>
    <row r="346" spans="1:20" x14ac:dyDescent="0.2">
      <c r="A346" s="58" t="s">
        <v>35</v>
      </c>
      <c r="B346" s="82">
        <f>+'Stone Processing'!B346</f>
        <v>0</v>
      </c>
      <c r="C346" s="82">
        <f>C347*8760</f>
        <v>0</v>
      </c>
      <c r="D346" s="58" t="s">
        <v>36</v>
      </c>
      <c r="E346" s="82" t="str">
        <f>IF('Stone Processing'!E346=" "," ",IF('Stone Processing'!E346&gt;0,'Stone Processing'!E346,IF('Stone Processing'!E346="NTP","NTP", " ")))</f>
        <v xml:space="preserve"> </v>
      </c>
      <c r="F346" s="58" t="s">
        <v>37</v>
      </c>
      <c r="G346" s="110">
        <v>3.0000000000000001E-3</v>
      </c>
      <c r="H346" s="110">
        <v>1.1000000000000001E-3</v>
      </c>
      <c r="I346" s="151">
        <f>(H346*2.9)/9.8</f>
        <v>3.2551020408163266E-4</v>
      </c>
      <c r="J346" s="83"/>
      <c r="K346" s="83"/>
      <c r="L346" s="83"/>
      <c r="M346" s="83"/>
      <c r="N346" s="83"/>
      <c r="O346" s="83"/>
      <c r="Q346" s="83"/>
      <c r="R346" s="83"/>
      <c r="S346" s="83"/>
    </row>
    <row r="347" spans="1:20" x14ac:dyDescent="0.2">
      <c r="A347" s="58" t="s">
        <v>38</v>
      </c>
      <c r="B347" s="82">
        <f>+'Stone Processing'!B347</f>
        <v>0</v>
      </c>
      <c r="C347" s="82">
        <f>+'Stone Processing'!C347</f>
        <v>0</v>
      </c>
      <c r="D347" s="58" t="s">
        <v>97</v>
      </c>
      <c r="E347" s="82" t="str">
        <f>IF('Stone Processing'!E347=" "," ",IF('Stone Processing'!E347&gt;0,'Stone Processing'!E347,IF('Stone Processing'!E347="NTP","NTP", " ")))</f>
        <v xml:space="preserve"> </v>
      </c>
      <c r="F347" s="58" t="s">
        <v>98</v>
      </c>
      <c r="G347" s="110">
        <v>1.3999999999999999E-4</v>
      </c>
      <c r="H347" s="110">
        <v>4.6E-5</v>
      </c>
      <c r="I347" s="151">
        <f>1.3*10^-5</f>
        <v>1.3000000000000001E-5</v>
      </c>
      <c r="J347" s="83"/>
      <c r="K347" s="83"/>
      <c r="L347" s="83"/>
      <c r="M347" s="83"/>
      <c r="N347" s="83"/>
      <c r="O347" s="83"/>
      <c r="Q347" s="83"/>
      <c r="R347" s="83"/>
      <c r="S347" s="83"/>
    </row>
    <row r="348" spans="1:20" x14ac:dyDescent="0.2">
      <c r="A348" s="58" t="s">
        <v>99</v>
      </c>
      <c r="B348" s="82">
        <f>+'Stone Processing'!B348</f>
        <v>0</v>
      </c>
      <c r="C348" s="86"/>
      <c r="D348" s="58" t="s">
        <v>100</v>
      </c>
      <c r="E348" s="82" t="str">
        <f>IF('Stone Processing'!E348=" "," ",IF('Stone Processing'!E348&gt;0,'Stone Processing'!E348,IF('Stone Processing'!E348="NTP","NTP", " ")))</f>
        <v xml:space="preserve"> </v>
      </c>
      <c r="F348" s="58" t="s">
        <v>101</v>
      </c>
      <c r="G348" s="110">
        <f>G346*(1-0.99)</f>
        <v>3.0000000000000028E-5</v>
      </c>
      <c r="H348" s="110">
        <f>H346*(1-0.99)</f>
        <v>1.100000000000001E-5</v>
      </c>
      <c r="I348" s="151">
        <f>I346*(1-0.99)</f>
        <v>3.2551020408163294E-6</v>
      </c>
      <c r="J348" s="83">
        <f>C346*(E346*G346+E347*G347+E348*G348)/2000</f>
        <v>0</v>
      </c>
      <c r="K348" s="83">
        <f>C346*(E346*H346+E347*H347+E348*H348)/2000</f>
        <v>0</v>
      </c>
      <c r="L348" s="83">
        <f>$C346*($E346*I346+$E347*I347+$E348*I348)/2000</f>
        <v>0</v>
      </c>
      <c r="M348" s="83">
        <f>C347*(E346*G346+E347*G347+E348*G348)</f>
        <v>0</v>
      </c>
      <c r="N348" s="83">
        <f>C347*(E346*H346+E347*H347+E348*H348)</f>
        <v>0</v>
      </c>
      <c r="O348" s="83">
        <f>$C347*($E346*I346+$E347*I347+$E348*I348)</f>
        <v>0</v>
      </c>
      <c r="P348" s="83">
        <f>C347*8760*G346/2000*(E346+E347+E348)</f>
        <v>0</v>
      </c>
      <c r="Q348" s="83">
        <f>C347*8760*H346/2000*(E346+E347+E348)</f>
        <v>0</v>
      </c>
      <c r="R348" s="83">
        <f>$C347*8760*I346/2000*(E346+E347+E348)</f>
        <v>0</v>
      </c>
      <c r="S348" s="83" t="str">
        <f>IF($B348=" "," ",IF($B348=4,K348,"0"))</f>
        <v xml:space="preserve"> </v>
      </c>
      <c r="T348" s="83" t="str">
        <f>IF($B348=" "," ",IF($B348=4,L348,"0"))</f>
        <v xml:space="preserve"> </v>
      </c>
    </row>
    <row r="349" spans="1:20" x14ac:dyDescent="0.2">
      <c r="A349" s="58"/>
      <c r="B349" s="87"/>
      <c r="C349" s="59"/>
      <c r="E349" s="59"/>
      <c r="F349" s="58"/>
      <c r="G349" s="110"/>
      <c r="H349" s="110"/>
      <c r="I349" s="152"/>
      <c r="J349" s="83"/>
      <c r="K349" s="83"/>
      <c r="L349" s="83"/>
      <c r="M349" s="83"/>
      <c r="N349" s="83"/>
      <c r="O349" s="83"/>
      <c r="P349" s="83"/>
      <c r="Q349" s="83"/>
      <c r="R349" s="83"/>
      <c r="S349" s="83"/>
    </row>
    <row r="350" spans="1:20" x14ac:dyDescent="0.2">
      <c r="A350" s="58" t="s">
        <v>40</v>
      </c>
      <c r="B350" s="59"/>
      <c r="C350" s="81">
        <f>+'Stone Processing'!C350</f>
        <v>0</v>
      </c>
      <c r="D350" s="58" t="s">
        <v>33</v>
      </c>
      <c r="E350" s="82" t="str">
        <f>IF('Stone Processing'!E350=" "," ",IF('Stone Processing'!E350=1,'Stone Processing'!E350,"  "))</f>
        <v xml:space="preserve"> </v>
      </c>
      <c r="F350" s="58" t="s">
        <v>34</v>
      </c>
      <c r="G350" s="110"/>
      <c r="H350" s="110"/>
      <c r="I350" s="152"/>
      <c r="J350" s="83"/>
      <c r="K350" s="83"/>
      <c r="L350" s="83"/>
      <c r="M350" s="83"/>
      <c r="N350" s="83"/>
      <c r="O350" s="83"/>
      <c r="S350" s="83"/>
    </row>
    <row r="351" spans="1:20" x14ac:dyDescent="0.2">
      <c r="A351" s="58" t="s">
        <v>35</v>
      </c>
      <c r="B351" s="82">
        <f>+'Stone Processing'!B351</f>
        <v>0</v>
      </c>
      <c r="C351" s="82">
        <f>C352*8760</f>
        <v>0</v>
      </c>
      <c r="D351" s="58" t="s">
        <v>36</v>
      </c>
      <c r="E351" s="82" t="str">
        <f>IF('Stone Processing'!E351=" "," ",IF('Stone Processing'!E351&gt;0,'Stone Processing'!E351,IF('Stone Processing'!E351="NTP","NTP", " ")))</f>
        <v xml:space="preserve"> </v>
      </c>
      <c r="F351" s="58" t="s">
        <v>37</v>
      </c>
      <c r="G351" s="110">
        <v>3.0000000000000001E-3</v>
      </c>
      <c r="H351" s="110">
        <v>1.1000000000000001E-3</v>
      </c>
      <c r="I351" s="151">
        <f>(H351*2.9)/9.8</f>
        <v>3.2551020408163266E-4</v>
      </c>
      <c r="J351" s="83"/>
      <c r="K351" s="83"/>
      <c r="L351" s="83"/>
      <c r="M351" s="83"/>
      <c r="N351" s="83"/>
      <c r="O351" s="83"/>
      <c r="S351" s="83"/>
    </row>
    <row r="352" spans="1:20" x14ac:dyDescent="0.2">
      <c r="A352" s="58" t="s">
        <v>38</v>
      </c>
      <c r="B352" s="82">
        <f>+'Stone Processing'!B352</f>
        <v>0</v>
      </c>
      <c r="C352" s="82">
        <f>+'Stone Processing'!C352</f>
        <v>0</v>
      </c>
      <c r="D352" s="58" t="s">
        <v>97</v>
      </c>
      <c r="E352" s="82" t="str">
        <f>IF('Stone Processing'!E352=" "," ",IF('Stone Processing'!E352&gt;0,'Stone Processing'!E352,IF('Stone Processing'!E352="NTP","NTP", " ")))</f>
        <v xml:space="preserve"> </v>
      </c>
      <c r="F352" s="58" t="s">
        <v>98</v>
      </c>
      <c r="G352" s="110">
        <v>1.3999999999999999E-4</v>
      </c>
      <c r="H352" s="110">
        <v>4.6E-5</v>
      </c>
      <c r="I352" s="151">
        <f>1.3*10^-5</f>
        <v>1.3000000000000001E-5</v>
      </c>
      <c r="J352" s="83"/>
      <c r="K352" s="83"/>
      <c r="L352" s="83"/>
      <c r="M352" s="83"/>
      <c r="N352" s="83"/>
      <c r="O352" s="83"/>
      <c r="Q352" s="83"/>
      <c r="R352" s="83"/>
      <c r="S352" s="83"/>
    </row>
    <row r="353" spans="1:20" x14ac:dyDescent="0.2">
      <c r="A353" s="58" t="s">
        <v>99</v>
      </c>
      <c r="B353" s="82">
        <f>+'Stone Processing'!B353</f>
        <v>0</v>
      </c>
      <c r="C353" s="85"/>
      <c r="D353" s="58" t="s">
        <v>100</v>
      </c>
      <c r="E353" s="82" t="str">
        <f>IF('Stone Processing'!E353=" "," ",IF('Stone Processing'!E353&gt;0,'Stone Processing'!E353,IF('Stone Processing'!E353="NTP","NTP", " ")))</f>
        <v xml:space="preserve"> </v>
      </c>
      <c r="F353" s="58" t="s">
        <v>101</v>
      </c>
      <c r="G353" s="110">
        <f>G351*(1-0.99)</f>
        <v>3.0000000000000028E-5</v>
      </c>
      <c r="H353" s="110">
        <f>H351*(1-0.99)</f>
        <v>1.100000000000001E-5</v>
      </c>
      <c r="I353" s="151">
        <f>I351*(1-0.99)</f>
        <v>3.2551020408163294E-6</v>
      </c>
      <c r="J353" s="83">
        <f>C351*(E351*G351+E352*G352+E353*G353)/2000</f>
        <v>0</v>
      </c>
      <c r="K353" s="83">
        <f>C351*(E351*H351+E352*H352+E353*H353)/2000</f>
        <v>0</v>
      </c>
      <c r="L353" s="83">
        <f>$C351*($E351*I351+$E352*I352+$E353*I353)/2000</f>
        <v>0</v>
      </c>
      <c r="M353" s="83">
        <f>C352*(E351*G351+E352*G352+E353*G353)</f>
        <v>0</v>
      </c>
      <c r="N353" s="83">
        <f>C352*(E351*H351+E352*H352+E353*H353)</f>
        <v>0</v>
      </c>
      <c r="O353" s="83">
        <f>$C352*($E351*I351+$E352*I352+$E353*I353)</f>
        <v>0</v>
      </c>
      <c r="P353" s="83">
        <f>C352*8760*G351/2000*(E351+E352+E353)</f>
        <v>0</v>
      </c>
      <c r="Q353" s="83">
        <f>C352*8760*H351/2000*(E351+E352+E353)</f>
        <v>0</v>
      </c>
      <c r="R353" s="83">
        <f>$C352*8760*I351/2000*(E351+E352+E353)</f>
        <v>0</v>
      </c>
      <c r="S353" s="83" t="str">
        <f>IF($B353=" "," ",IF($B353=4,K353,"0"))</f>
        <v xml:space="preserve"> </v>
      </c>
      <c r="T353" s="83" t="str">
        <f>IF($B353=" "," ",IF($B353=4,L353,"0"))</f>
        <v xml:space="preserve"> </v>
      </c>
    </row>
    <row r="354" spans="1:20" x14ac:dyDescent="0.2">
      <c r="B354" s="59"/>
      <c r="C354" s="88"/>
      <c r="E354" s="87"/>
      <c r="G354" s="110"/>
      <c r="H354" s="110"/>
      <c r="I354" s="152"/>
      <c r="J354" s="83"/>
      <c r="K354" s="83"/>
      <c r="L354" s="83"/>
      <c r="M354" s="83"/>
      <c r="N354" s="83"/>
      <c r="O354" s="83"/>
      <c r="Q354" s="83"/>
      <c r="R354" s="83"/>
      <c r="S354" s="83"/>
    </row>
    <row r="355" spans="1:20" x14ac:dyDescent="0.2">
      <c r="A355" s="58" t="s">
        <v>40</v>
      </c>
      <c r="B355" s="59"/>
      <c r="C355" s="89">
        <f>+'Stone Processing'!C355</f>
        <v>0</v>
      </c>
      <c r="D355" s="58" t="s">
        <v>33</v>
      </c>
      <c r="E355" s="82" t="str">
        <f>IF('Stone Processing'!E355=" "," ",IF('Stone Processing'!E355=1,'Stone Processing'!E355,"  "))</f>
        <v xml:space="preserve"> </v>
      </c>
      <c r="F355" s="58" t="s">
        <v>34</v>
      </c>
      <c r="G355" s="110"/>
      <c r="H355" s="110"/>
      <c r="I355" s="152"/>
      <c r="J355" s="83"/>
      <c r="K355" s="83"/>
      <c r="L355" s="83"/>
      <c r="M355" s="83"/>
      <c r="N355" s="83"/>
      <c r="O355" s="83"/>
      <c r="Q355" s="83"/>
      <c r="R355" s="83"/>
      <c r="S355" s="83"/>
    </row>
    <row r="356" spans="1:20" x14ac:dyDescent="0.2">
      <c r="A356" s="58" t="s">
        <v>35</v>
      </c>
      <c r="B356" s="82">
        <f>+'Stone Processing'!B356</f>
        <v>0</v>
      </c>
      <c r="C356" s="82">
        <f>C357*8760</f>
        <v>0</v>
      </c>
      <c r="D356" s="58" t="s">
        <v>36</v>
      </c>
      <c r="E356" s="82" t="str">
        <f>IF('Stone Processing'!E356=" "," ",IF('Stone Processing'!E356&gt;0,'Stone Processing'!E356,IF('Stone Processing'!E356="NTP","NTP", " ")))</f>
        <v xml:space="preserve"> </v>
      </c>
      <c r="F356" s="58" t="s">
        <v>37</v>
      </c>
      <c r="G356" s="110">
        <v>3.0000000000000001E-3</v>
      </c>
      <c r="H356" s="110">
        <v>1.1000000000000001E-3</v>
      </c>
      <c r="I356" s="151">
        <f>(H356*2.9)/9.8</f>
        <v>3.2551020408163266E-4</v>
      </c>
      <c r="J356" s="83"/>
      <c r="K356" s="83"/>
      <c r="L356" s="83"/>
      <c r="M356" s="83"/>
      <c r="N356" s="83"/>
      <c r="O356" s="83"/>
      <c r="Q356" s="83"/>
      <c r="R356" s="83"/>
      <c r="S356" s="83"/>
    </row>
    <row r="357" spans="1:20" x14ac:dyDescent="0.2">
      <c r="A357" s="58" t="s">
        <v>38</v>
      </c>
      <c r="B357" s="82">
        <f>+'Stone Processing'!B357</f>
        <v>0</v>
      </c>
      <c r="C357" s="82">
        <f>+'Stone Processing'!C357</f>
        <v>0</v>
      </c>
      <c r="D357" s="58" t="s">
        <v>97</v>
      </c>
      <c r="E357" s="82" t="str">
        <f>IF('Stone Processing'!E357=" "," ",IF('Stone Processing'!E357&gt;0,'Stone Processing'!E357,IF('Stone Processing'!E357="NTP","NTP", " ")))</f>
        <v xml:space="preserve"> </v>
      </c>
      <c r="F357" s="58" t="s">
        <v>98</v>
      </c>
      <c r="G357" s="110">
        <v>1.3999999999999999E-4</v>
      </c>
      <c r="H357" s="110">
        <v>4.6E-5</v>
      </c>
      <c r="I357" s="151">
        <f>1.3*10^-5</f>
        <v>1.3000000000000001E-5</v>
      </c>
      <c r="J357" s="83"/>
      <c r="K357" s="83"/>
      <c r="L357" s="83"/>
      <c r="M357" s="83"/>
      <c r="N357" s="83"/>
      <c r="O357" s="83"/>
      <c r="Q357" s="83"/>
      <c r="R357" s="83"/>
      <c r="S357" s="83"/>
    </row>
    <row r="358" spans="1:20" x14ac:dyDescent="0.2">
      <c r="A358" s="58" t="s">
        <v>99</v>
      </c>
      <c r="B358" s="82">
        <f>+'Stone Processing'!B358</f>
        <v>0</v>
      </c>
      <c r="C358" s="86"/>
      <c r="D358" s="58" t="s">
        <v>100</v>
      </c>
      <c r="E358" s="82" t="str">
        <f>IF('Stone Processing'!E358=" "," ",IF('Stone Processing'!E358&gt;0,'Stone Processing'!E358,IF('Stone Processing'!E358="NTP","NTP", " ")))</f>
        <v xml:space="preserve"> </v>
      </c>
      <c r="F358" s="58" t="s">
        <v>101</v>
      </c>
      <c r="G358" s="110">
        <f>G356*(1-0.99)</f>
        <v>3.0000000000000028E-5</v>
      </c>
      <c r="H358" s="110">
        <f>H356*(1-0.99)</f>
        <v>1.100000000000001E-5</v>
      </c>
      <c r="I358" s="151">
        <f>I356*(1-0.99)</f>
        <v>3.2551020408163294E-6</v>
      </c>
      <c r="J358" s="83">
        <f>C356*(E356*G356+E357*G357+E358*G358)/2000</f>
        <v>0</v>
      </c>
      <c r="K358" s="83">
        <f>C356*(E356*H356+E357*H357+E358*H358)/2000</f>
        <v>0</v>
      </c>
      <c r="L358" s="83">
        <f>$C356*($E356*I356+$E357*I357+$E358*I358)/2000</f>
        <v>0</v>
      </c>
      <c r="M358" s="83">
        <f>C357*(E356*G356+E357*G357+E358*G358)</f>
        <v>0</v>
      </c>
      <c r="N358" s="83">
        <f>C357*(E356*H356+E357*H357+E358*H358)</f>
        <v>0</v>
      </c>
      <c r="O358" s="83">
        <f>$C357*($E356*I356+$E357*I357+$E358*I358)</f>
        <v>0</v>
      </c>
      <c r="P358" s="83">
        <f>C357*8760*G356/2000*(E356+E357+E358)</f>
        <v>0</v>
      </c>
      <c r="Q358" s="83">
        <f>C357*8760*H356/2000*(E356+E357+E358)</f>
        <v>0</v>
      </c>
      <c r="R358" s="83">
        <f>$C357*8760*I356/2000*(E356+E357+E358)</f>
        <v>0</v>
      </c>
      <c r="S358" s="83" t="str">
        <f>IF($B358=" "," ",IF($B358=4,K358,"0"))</f>
        <v xml:space="preserve"> </v>
      </c>
      <c r="T358" s="83" t="str">
        <f>IF($B358=" "," ",IF($B358=4,L358,"0"))</f>
        <v xml:space="preserve"> </v>
      </c>
    </row>
    <row r="359" spans="1:20" x14ac:dyDescent="0.2">
      <c r="B359" s="59"/>
      <c r="C359" s="59"/>
      <c r="E359" s="59"/>
      <c r="I359" s="57"/>
      <c r="Q359" s="83"/>
      <c r="R359" s="83"/>
    </row>
    <row r="360" spans="1:20" x14ac:dyDescent="0.2">
      <c r="A360" s="58" t="s">
        <v>40</v>
      </c>
      <c r="B360" s="59"/>
      <c r="C360" s="81">
        <f>+'Stone Processing'!C360</f>
        <v>0</v>
      </c>
      <c r="D360" s="58" t="s">
        <v>33</v>
      </c>
      <c r="E360" s="82" t="str">
        <f>IF('Stone Processing'!E360=" "," ",IF('Stone Processing'!E360=1,'Stone Processing'!E360,"  "))</f>
        <v xml:space="preserve"> </v>
      </c>
      <c r="F360" s="58" t="s">
        <v>34</v>
      </c>
      <c r="G360" s="110"/>
      <c r="H360" s="110"/>
      <c r="I360" s="152"/>
      <c r="J360" s="83"/>
      <c r="K360" s="83"/>
      <c r="L360" s="83"/>
      <c r="M360" s="83"/>
      <c r="N360" s="83"/>
      <c r="O360" s="83"/>
      <c r="Q360" s="83"/>
      <c r="R360" s="83"/>
      <c r="S360" s="83"/>
    </row>
    <row r="361" spans="1:20" x14ac:dyDescent="0.2">
      <c r="A361" s="58" t="s">
        <v>35</v>
      </c>
      <c r="B361" s="82">
        <f>+'Stone Processing'!B361</f>
        <v>0</v>
      </c>
      <c r="C361" s="82">
        <f>C362*8760</f>
        <v>0</v>
      </c>
      <c r="D361" s="58" t="s">
        <v>36</v>
      </c>
      <c r="E361" s="82" t="str">
        <f>IF('Stone Processing'!E361=" "," ",IF('Stone Processing'!E361&gt;0,'Stone Processing'!E361,IF('Stone Processing'!E361="NTP","NTP", " ")))</f>
        <v xml:space="preserve"> </v>
      </c>
      <c r="F361" s="58" t="s">
        <v>37</v>
      </c>
      <c r="G361" s="110">
        <v>3.0000000000000001E-3</v>
      </c>
      <c r="H361" s="110">
        <v>1.1000000000000001E-3</v>
      </c>
      <c r="I361" s="151">
        <f>(H361*2.9)/9.8</f>
        <v>3.2551020408163266E-4</v>
      </c>
      <c r="J361" s="83"/>
      <c r="K361" s="83"/>
      <c r="L361" s="83"/>
      <c r="M361" s="83"/>
      <c r="N361" s="83"/>
      <c r="O361" s="83"/>
      <c r="Q361" s="83"/>
      <c r="R361" s="83"/>
      <c r="S361" s="83"/>
    </row>
    <row r="362" spans="1:20" x14ac:dyDescent="0.2">
      <c r="A362" s="58" t="s">
        <v>38</v>
      </c>
      <c r="B362" s="82">
        <f>+'Stone Processing'!B362</f>
        <v>0</v>
      </c>
      <c r="C362" s="82">
        <f>+'Stone Processing'!C362</f>
        <v>0</v>
      </c>
      <c r="D362" s="58" t="s">
        <v>97</v>
      </c>
      <c r="E362" s="82" t="str">
        <f>IF('Stone Processing'!E362=" "," ",IF('Stone Processing'!E362&gt;0,'Stone Processing'!E362,IF('Stone Processing'!E362="NTP","NTP", " ")))</f>
        <v xml:space="preserve"> </v>
      </c>
      <c r="F362" s="58" t="s">
        <v>98</v>
      </c>
      <c r="G362" s="110">
        <v>1.3999999999999999E-4</v>
      </c>
      <c r="H362" s="110">
        <v>4.6E-5</v>
      </c>
      <c r="I362" s="151">
        <f>1.3*10^-5</f>
        <v>1.3000000000000001E-5</v>
      </c>
      <c r="J362" s="83"/>
      <c r="K362" s="83"/>
      <c r="L362" s="83"/>
      <c r="M362" s="83"/>
      <c r="N362" s="83"/>
      <c r="O362" s="83"/>
      <c r="Q362" s="83"/>
      <c r="R362" s="83"/>
      <c r="S362" s="83"/>
    </row>
    <row r="363" spans="1:20" x14ac:dyDescent="0.2">
      <c r="A363" s="58" t="s">
        <v>99</v>
      </c>
      <c r="B363" s="82">
        <f>+'Stone Processing'!B363</f>
        <v>0</v>
      </c>
      <c r="C363" s="86"/>
      <c r="D363" s="58" t="s">
        <v>100</v>
      </c>
      <c r="E363" s="82" t="str">
        <f>IF('Stone Processing'!E363=" "," ",IF('Stone Processing'!E363&gt;0,'Stone Processing'!E363,IF('Stone Processing'!E363="NTP","NTP", " ")))</f>
        <v xml:space="preserve"> </v>
      </c>
      <c r="F363" s="58" t="s">
        <v>101</v>
      </c>
      <c r="G363" s="110">
        <f>G361*(1-0.99)</f>
        <v>3.0000000000000028E-5</v>
      </c>
      <c r="H363" s="110">
        <f>H361*(1-0.99)</f>
        <v>1.100000000000001E-5</v>
      </c>
      <c r="I363" s="151">
        <f>I361*(1-0.99)</f>
        <v>3.2551020408163294E-6</v>
      </c>
      <c r="J363" s="83">
        <f>C361*(E361*G361+E362*G362+E363*G363)/2000</f>
        <v>0</v>
      </c>
      <c r="K363" s="83">
        <f>C361*(E361*H361+E362*H362+E363*H363)/2000</f>
        <v>0</v>
      </c>
      <c r="L363" s="83">
        <f>$C361*($E361*I361+$E362*I362+$E363*I363)/2000</f>
        <v>0</v>
      </c>
      <c r="M363" s="83">
        <f>C362*(E361*G361+E362*G362+E363*G363)</f>
        <v>0</v>
      </c>
      <c r="N363" s="83">
        <f>C362*(E361*H361+E362*H362+E363*H363)</f>
        <v>0</v>
      </c>
      <c r="O363" s="83">
        <f>$C362*($E361*I361+$E362*I362+$E363*I363)</f>
        <v>0</v>
      </c>
      <c r="P363" s="83">
        <f>C362*8760*G361/2000*(E361+E362+E363)</f>
        <v>0</v>
      </c>
      <c r="Q363" s="83">
        <f>C362*8760*H361/2000*(E361+E362+E363)</f>
        <v>0</v>
      </c>
      <c r="R363" s="83">
        <f>$C362*8760*I361/2000*(E361+E362+E363)</f>
        <v>0</v>
      </c>
      <c r="S363" s="83" t="str">
        <f>IF($B363=" "," ",IF($B363=4,K363,"0"))</f>
        <v xml:space="preserve"> </v>
      </c>
      <c r="T363" s="83" t="str">
        <f>IF($B363=" "," ",IF($B363=4,L363,"0"))</f>
        <v xml:space="preserve"> </v>
      </c>
    </row>
    <row r="364" spans="1:20" x14ac:dyDescent="0.2">
      <c r="B364" s="59"/>
      <c r="C364" s="87"/>
      <c r="E364" s="59"/>
      <c r="G364" s="110"/>
      <c r="H364" s="110"/>
      <c r="I364" s="152"/>
      <c r="J364" s="83"/>
      <c r="K364" s="83"/>
      <c r="L364" s="83"/>
      <c r="M364" s="83"/>
      <c r="N364" s="83"/>
      <c r="O364" s="83"/>
      <c r="Q364" s="83"/>
      <c r="R364" s="83"/>
      <c r="S364" s="83"/>
    </row>
    <row r="365" spans="1:20" x14ac:dyDescent="0.2">
      <c r="A365" s="58" t="s">
        <v>40</v>
      </c>
      <c r="B365" s="59"/>
      <c r="C365" s="81">
        <f>+'Stone Processing'!C365</f>
        <v>0</v>
      </c>
      <c r="D365" s="58" t="s">
        <v>33</v>
      </c>
      <c r="E365" s="82" t="str">
        <f>IF('Stone Processing'!E365=" "," ",IF('Stone Processing'!E365=1,'Stone Processing'!E365,"  "))</f>
        <v xml:space="preserve"> </v>
      </c>
      <c r="F365" s="58" t="s">
        <v>34</v>
      </c>
      <c r="G365" s="110"/>
      <c r="H365" s="110"/>
      <c r="I365" s="152"/>
      <c r="J365" s="83"/>
      <c r="K365" s="83"/>
      <c r="L365" s="83"/>
      <c r="M365" s="83"/>
      <c r="N365" s="83"/>
      <c r="O365" s="83"/>
      <c r="Q365" s="83"/>
      <c r="R365" s="83"/>
      <c r="S365" s="83"/>
    </row>
    <row r="366" spans="1:20" x14ac:dyDescent="0.2">
      <c r="A366" s="58" t="s">
        <v>35</v>
      </c>
      <c r="B366" s="82">
        <f>+'Stone Processing'!B366</f>
        <v>0</v>
      </c>
      <c r="C366" s="82">
        <f>C367*8760</f>
        <v>0</v>
      </c>
      <c r="D366" s="58" t="s">
        <v>36</v>
      </c>
      <c r="E366" s="82" t="str">
        <f>IF('Stone Processing'!E366=" "," ",IF('Stone Processing'!E366&gt;0,'Stone Processing'!E366,IF('Stone Processing'!E366="NTP","NTP", " ")))</f>
        <v xml:space="preserve"> </v>
      </c>
      <c r="F366" s="58" t="s">
        <v>37</v>
      </c>
      <c r="G366" s="110">
        <v>3.0000000000000001E-3</v>
      </c>
      <c r="H366" s="110">
        <v>1.1000000000000001E-3</v>
      </c>
      <c r="I366" s="151">
        <f>(H366*2.9)/9.8</f>
        <v>3.2551020408163266E-4</v>
      </c>
      <c r="J366" s="83"/>
      <c r="K366" s="83"/>
      <c r="L366" s="83"/>
      <c r="M366" s="83"/>
      <c r="N366" s="83"/>
      <c r="O366" s="83"/>
      <c r="Q366" s="83"/>
      <c r="R366" s="83"/>
      <c r="S366" s="83"/>
    </row>
    <row r="367" spans="1:20" x14ac:dyDescent="0.2">
      <c r="A367" s="58" t="s">
        <v>38</v>
      </c>
      <c r="B367" s="82">
        <f>+'Stone Processing'!B367</f>
        <v>0</v>
      </c>
      <c r="C367" s="82">
        <f>+'Stone Processing'!C367</f>
        <v>0</v>
      </c>
      <c r="D367" s="58" t="s">
        <v>97</v>
      </c>
      <c r="E367" s="82" t="str">
        <f>IF('Stone Processing'!E367=" "," ",IF('Stone Processing'!E367&gt;0,'Stone Processing'!E367,IF('Stone Processing'!E367="NTP","NTP", " ")))</f>
        <v xml:space="preserve"> </v>
      </c>
      <c r="F367" s="58" t="s">
        <v>98</v>
      </c>
      <c r="G367" s="110">
        <v>1.3999999999999999E-4</v>
      </c>
      <c r="H367" s="110">
        <v>4.6E-5</v>
      </c>
      <c r="I367" s="151">
        <f>1.3*10^-5</f>
        <v>1.3000000000000001E-5</v>
      </c>
      <c r="J367" s="83"/>
      <c r="K367" s="83"/>
      <c r="L367" s="83"/>
      <c r="M367" s="83"/>
      <c r="N367" s="83"/>
      <c r="O367" s="83"/>
      <c r="Q367" s="83"/>
      <c r="R367" s="83"/>
      <c r="S367" s="83"/>
    </row>
    <row r="368" spans="1:20" x14ac:dyDescent="0.2">
      <c r="A368" s="58" t="s">
        <v>99</v>
      </c>
      <c r="B368" s="82">
        <f>+'Stone Processing'!B368</f>
        <v>0</v>
      </c>
      <c r="C368" s="86"/>
      <c r="D368" s="58" t="s">
        <v>100</v>
      </c>
      <c r="E368" s="82" t="str">
        <f>IF('Stone Processing'!E368=" "," ",IF('Stone Processing'!E368&gt;0,'Stone Processing'!E368,IF('Stone Processing'!E368="NTP","NTP", " ")))</f>
        <v xml:space="preserve"> </v>
      </c>
      <c r="F368" s="58" t="s">
        <v>101</v>
      </c>
      <c r="G368" s="110">
        <f>G366*(1-0.99)</f>
        <v>3.0000000000000028E-5</v>
      </c>
      <c r="H368" s="110">
        <f>H366*(1-0.99)</f>
        <v>1.100000000000001E-5</v>
      </c>
      <c r="I368" s="151">
        <f>I366*(1-0.99)</f>
        <v>3.2551020408163294E-6</v>
      </c>
      <c r="J368" s="83">
        <f>C366*(E366*G366+E367*G367+E368*G368)/2000</f>
        <v>0</v>
      </c>
      <c r="K368" s="83">
        <f>C366*(E366*H366+E367*H367+E368*H368)/2000</f>
        <v>0</v>
      </c>
      <c r="L368" s="83">
        <f>$C366*($E366*I366+$E367*I367+$E368*I368)/2000</f>
        <v>0</v>
      </c>
      <c r="M368" s="83">
        <f>C367*(E366*G366+E367*G367+E368*G368)</f>
        <v>0</v>
      </c>
      <c r="N368" s="83">
        <f>C367*(E366*H366+E367*H367+E368*H368)</f>
        <v>0</v>
      </c>
      <c r="O368" s="83">
        <f>$C367*($E366*I366+$E367*I367+$E368*I368)</f>
        <v>0</v>
      </c>
      <c r="P368" s="83">
        <f>C367*8760*G366/2000*(E366+E367+E368)</f>
        <v>0</v>
      </c>
      <c r="Q368" s="83">
        <f>C367*8760*H366/2000*(E366+E367+E368)</f>
        <v>0</v>
      </c>
      <c r="R368" s="83">
        <f>$C367*8760*I366/2000*(E366+E367+E368)</f>
        <v>0</v>
      </c>
      <c r="S368" s="83" t="str">
        <f>IF($B368=" "," ",IF($B368=4,K368,"0"))</f>
        <v xml:space="preserve"> </v>
      </c>
      <c r="T368" s="83" t="str">
        <f>IF($B368=" "," ",IF($B368=4,L368,"0"))</f>
        <v xml:space="preserve"> </v>
      </c>
    </row>
    <row r="369" spans="1:20" x14ac:dyDescent="0.2">
      <c r="B369" s="59"/>
      <c r="C369" s="59"/>
      <c r="E369" s="59"/>
      <c r="G369" s="110"/>
      <c r="H369" s="110"/>
      <c r="I369" s="152"/>
      <c r="J369" s="83"/>
      <c r="K369" s="83"/>
      <c r="L369" s="83"/>
      <c r="M369" s="83"/>
      <c r="N369" s="83"/>
      <c r="O369" s="83"/>
      <c r="Q369" s="83"/>
      <c r="R369" s="83"/>
      <c r="S369" s="83"/>
    </row>
    <row r="370" spans="1:20" x14ac:dyDescent="0.2">
      <c r="A370" s="58" t="s">
        <v>40</v>
      </c>
      <c r="B370" s="59"/>
      <c r="C370" s="81">
        <f>+'Stone Processing'!C370</f>
        <v>0</v>
      </c>
      <c r="D370" s="58" t="s">
        <v>33</v>
      </c>
      <c r="E370" s="82" t="str">
        <f>IF('Stone Processing'!E370=" "," ",IF('Stone Processing'!E370=1,'Stone Processing'!E370,"  "))</f>
        <v xml:space="preserve"> </v>
      </c>
      <c r="F370" s="58" t="s">
        <v>34</v>
      </c>
      <c r="G370" s="110"/>
      <c r="H370" s="110"/>
      <c r="I370" s="152"/>
      <c r="J370" s="83"/>
      <c r="K370" s="83"/>
      <c r="L370" s="83"/>
      <c r="M370" s="83"/>
      <c r="N370" s="83"/>
      <c r="O370" s="83"/>
      <c r="Q370" s="83"/>
      <c r="R370" s="83"/>
      <c r="S370" s="83"/>
    </row>
    <row r="371" spans="1:20" x14ac:dyDescent="0.2">
      <c r="A371" s="58" t="s">
        <v>35</v>
      </c>
      <c r="B371" s="82">
        <f>+'Stone Processing'!B371</f>
        <v>0</v>
      </c>
      <c r="C371" s="82">
        <f>C372*8760</f>
        <v>0</v>
      </c>
      <c r="D371" s="58" t="s">
        <v>36</v>
      </c>
      <c r="E371" s="82" t="str">
        <f>IF('Stone Processing'!E371=" "," ",IF('Stone Processing'!E371&gt;0,'Stone Processing'!E371,IF('Stone Processing'!E371="NTP","NTP", " ")))</f>
        <v xml:space="preserve"> </v>
      </c>
      <c r="F371" s="58" t="s">
        <v>37</v>
      </c>
      <c r="G371" s="110">
        <v>3.0000000000000001E-3</v>
      </c>
      <c r="H371" s="110">
        <v>1.1000000000000001E-3</v>
      </c>
      <c r="I371" s="151">
        <f>(H371*2.9)/9.8</f>
        <v>3.2551020408163266E-4</v>
      </c>
      <c r="J371" s="83"/>
      <c r="K371" s="83"/>
      <c r="L371" s="83"/>
      <c r="M371" s="83"/>
      <c r="N371" s="83"/>
      <c r="O371" s="83"/>
      <c r="Q371" s="83"/>
      <c r="R371" s="83"/>
      <c r="S371" s="83"/>
    </row>
    <row r="372" spans="1:20" x14ac:dyDescent="0.2">
      <c r="A372" s="58" t="s">
        <v>38</v>
      </c>
      <c r="B372" s="82">
        <f>+'Stone Processing'!B372</f>
        <v>0</v>
      </c>
      <c r="C372" s="82">
        <f>+'Stone Processing'!C372</f>
        <v>0</v>
      </c>
      <c r="D372" s="58" t="s">
        <v>97</v>
      </c>
      <c r="E372" s="82" t="str">
        <f>IF('Stone Processing'!E372=" "," ",IF('Stone Processing'!E372&gt;0,'Stone Processing'!E372,IF('Stone Processing'!E372="NTP","NTP", " ")))</f>
        <v xml:space="preserve"> </v>
      </c>
      <c r="F372" s="58" t="s">
        <v>98</v>
      </c>
      <c r="G372" s="110">
        <v>1.3999999999999999E-4</v>
      </c>
      <c r="H372" s="110">
        <v>4.6E-5</v>
      </c>
      <c r="I372" s="151">
        <f>1.3*10^-5</f>
        <v>1.3000000000000001E-5</v>
      </c>
      <c r="J372" s="83"/>
      <c r="K372" s="83"/>
      <c r="L372" s="83"/>
      <c r="M372" s="83"/>
      <c r="N372" s="83"/>
      <c r="O372" s="83"/>
      <c r="S372" s="83"/>
    </row>
    <row r="373" spans="1:20" x14ac:dyDescent="0.2">
      <c r="A373" s="58" t="s">
        <v>99</v>
      </c>
      <c r="B373" s="82">
        <f>+'Stone Processing'!B373</f>
        <v>0</v>
      </c>
      <c r="C373" s="85"/>
      <c r="D373" s="58" t="s">
        <v>100</v>
      </c>
      <c r="E373" s="82" t="str">
        <f>IF('Stone Processing'!E373=" "," ",IF('Stone Processing'!E373&gt;0,'Stone Processing'!E373,IF('Stone Processing'!E373="NTP","NTP", " ")))</f>
        <v xml:space="preserve"> </v>
      </c>
      <c r="F373" s="58" t="s">
        <v>101</v>
      </c>
      <c r="G373" s="110">
        <f>G371*(1-0.99)</f>
        <v>3.0000000000000028E-5</v>
      </c>
      <c r="H373" s="110">
        <f>H371*(1-0.99)</f>
        <v>1.100000000000001E-5</v>
      </c>
      <c r="I373" s="151">
        <f>I371*(1-0.99)</f>
        <v>3.2551020408163294E-6</v>
      </c>
      <c r="J373" s="83">
        <f>C371*(E371*G371+E372*G372+E373*G373)/2000</f>
        <v>0</v>
      </c>
      <c r="K373" s="83">
        <f>C371*(E371*H371+E372*H372+E373*H373)/2000</f>
        <v>0</v>
      </c>
      <c r="L373" s="83">
        <f>$C371*($E371*I371+$E372*I372+$E373*I373)/2000</f>
        <v>0</v>
      </c>
      <c r="M373" s="83">
        <f>C372*(E371*G371+E372*G372+E373*G373)</f>
        <v>0</v>
      </c>
      <c r="N373" s="83">
        <f>C372*(E371*H371+E372*H372+E373*H373)</f>
        <v>0</v>
      </c>
      <c r="O373" s="83">
        <f>$C372*($E371*I371+$E372*I372+$E373*I373)</f>
        <v>0</v>
      </c>
      <c r="P373" s="83">
        <f>C372*8760*G371/2000*(E371+E372+E373)</f>
        <v>0</v>
      </c>
      <c r="Q373" s="83">
        <f>C372*8760*H371/2000*(E371+E372+E373)</f>
        <v>0</v>
      </c>
      <c r="R373" s="83">
        <f>$C372*8760*I371/2000*(E371+E372+E373)</f>
        <v>0</v>
      </c>
      <c r="S373" s="83" t="str">
        <f>IF($B373=" "," ",IF($B373=4,K373,"0"))</f>
        <v xml:space="preserve"> </v>
      </c>
      <c r="T373" s="83" t="str">
        <f>IF($B373=" "," ",IF($B373=4,L373,"0"))</f>
        <v xml:space="preserve"> </v>
      </c>
    </row>
    <row r="374" spans="1:20" x14ac:dyDescent="0.2">
      <c r="B374" s="59"/>
      <c r="C374" s="88"/>
      <c r="D374" s="58"/>
      <c r="E374" s="88"/>
      <c r="G374" s="110"/>
      <c r="H374" s="110"/>
      <c r="I374" s="152"/>
      <c r="J374" s="83"/>
      <c r="K374" s="83"/>
      <c r="L374" s="83"/>
      <c r="M374" s="83"/>
      <c r="N374" s="83"/>
      <c r="O374" s="83"/>
      <c r="Q374" s="83"/>
      <c r="R374" s="83"/>
      <c r="S374" s="83"/>
    </row>
    <row r="375" spans="1:20" x14ac:dyDescent="0.2">
      <c r="A375" s="58" t="s">
        <v>40</v>
      </c>
      <c r="B375" s="59"/>
      <c r="C375" s="89">
        <f>+'Stone Processing'!C375</f>
        <v>0</v>
      </c>
      <c r="D375" s="58" t="s">
        <v>33</v>
      </c>
      <c r="E375" s="82" t="str">
        <f>IF('Stone Processing'!E375=" "," ",IF('Stone Processing'!E375=1,'Stone Processing'!E375,"  "))</f>
        <v xml:space="preserve"> </v>
      </c>
      <c r="F375" s="58" t="s">
        <v>34</v>
      </c>
      <c r="G375" s="110"/>
      <c r="H375" s="110"/>
      <c r="I375" s="152"/>
      <c r="J375" s="83"/>
      <c r="K375" s="83"/>
      <c r="L375" s="83"/>
      <c r="M375" s="83"/>
      <c r="N375" s="83"/>
      <c r="O375" s="83"/>
      <c r="Q375" s="83"/>
      <c r="R375" s="83"/>
      <c r="S375" s="83"/>
    </row>
    <row r="376" spans="1:20" x14ac:dyDescent="0.2">
      <c r="A376" s="58" t="s">
        <v>35</v>
      </c>
      <c r="B376" s="82">
        <f>+'Stone Processing'!B376</f>
        <v>0</v>
      </c>
      <c r="C376" s="82">
        <f>C377*8760</f>
        <v>0</v>
      </c>
      <c r="D376" s="58" t="s">
        <v>36</v>
      </c>
      <c r="E376" s="82" t="str">
        <f>IF('Stone Processing'!E376=" "," ",IF('Stone Processing'!E376&gt;0,'Stone Processing'!E376,IF('Stone Processing'!E376="NTP","NTP", " ")))</f>
        <v xml:space="preserve"> </v>
      </c>
      <c r="F376" s="58" t="s">
        <v>37</v>
      </c>
      <c r="G376" s="110">
        <v>3.0000000000000001E-3</v>
      </c>
      <c r="H376" s="110">
        <v>1.1000000000000001E-3</v>
      </c>
      <c r="I376" s="151">
        <f>(H376*2.9)/9.8</f>
        <v>3.2551020408163266E-4</v>
      </c>
      <c r="J376" s="83"/>
      <c r="K376" s="83"/>
      <c r="L376" s="83"/>
      <c r="M376" s="83"/>
      <c r="N376" s="83"/>
      <c r="O376" s="83"/>
      <c r="Q376" s="83"/>
      <c r="R376" s="83"/>
      <c r="S376" s="83"/>
    </row>
    <row r="377" spans="1:20" x14ac:dyDescent="0.2">
      <c r="A377" s="58" t="s">
        <v>38</v>
      </c>
      <c r="B377" s="82">
        <f>+'Stone Processing'!B377</f>
        <v>0</v>
      </c>
      <c r="C377" s="82">
        <f>+'Stone Processing'!C377</f>
        <v>0</v>
      </c>
      <c r="D377" s="58" t="s">
        <v>97</v>
      </c>
      <c r="E377" s="82" t="str">
        <f>IF('Stone Processing'!E377=" "," ",IF('Stone Processing'!E377&gt;0,'Stone Processing'!E377,IF('Stone Processing'!E377="NTP","NTP", " ")))</f>
        <v xml:space="preserve"> </v>
      </c>
      <c r="F377" s="58" t="s">
        <v>98</v>
      </c>
      <c r="G377" s="110">
        <v>1.3999999999999999E-4</v>
      </c>
      <c r="H377" s="110">
        <v>4.6E-5</v>
      </c>
      <c r="I377" s="151">
        <f>1.3*10^-5</f>
        <v>1.3000000000000001E-5</v>
      </c>
      <c r="J377" s="83"/>
      <c r="K377" s="83"/>
      <c r="L377" s="83"/>
      <c r="M377" s="83"/>
      <c r="N377" s="83"/>
      <c r="O377" s="83"/>
      <c r="Q377" s="83"/>
      <c r="R377" s="83"/>
      <c r="S377" s="83"/>
    </row>
    <row r="378" spans="1:20" x14ac:dyDescent="0.2">
      <c r="A378" s="58" t="s">
        <v>99</v>
      </c>
      <c r="B378" s="82">
        <f>+'Stone Processing'!B378</f>
        <v>0</v>
      </c>
      <c r="C378" s="86"/>
      <c r="D378" s="58" t="s">
        <v>100</v>
      </c>
      <c r="E378" s="82" t="str">
        <f>IF('Stone Processing'!E378=" "," ",IF('Stone Processing'!E378&gt;0,'Stone Processing'!E378,IF('Stone Processing'!E378="NTP","NTP", " ")))</f>
        <v xml:space="preserve"> </v>
      </c>
      <c r="F378" s="58" t="s">
        <v>101</v>
      </c>
      <c r="G378" s="110">
        <f>G376*(1-0.99)</f>
        <v>3.0000000000000028E-5</v>
      </c>
      <c r="H378" s="110">
        <f>H376*(1-0.99)</f>
        <v>1.100000000000001E-5</v>
      </c>
      <c r="I378" s="151">
        <f>I376*(1-0.99)</f>
        <v>3.2551020408163294E-6</v>
      </c>
      <c r="J378" s="83">
        <f>C376*(E376*G376+E377*G377+E378*G378)/2000</f>
        <v>0</v>
      </c>
      <c r="K378" s="83">
        <f>C376*(E376*H376+E377*H377+E378*H378)/2000</f>
        <v>0</v>
      </c>
      <c r="L378" s="83">
        <f>$C376*($E376*I376+$E377*I377+$E378*I378)/2000</f>
        <v>0</v>
      </c>
      <c r="M378" s="83">
        <f>C377*(E376*G376+E377*G377+E378*G378)</f>
        <v>0</v>
      </c>
      <c r="N378" s="83">
        <f>C377*(E376*H376+E377*H377+E378*H378)</f>
        <v>0</v>
      </c>
      <c r="O378" s="83">
        <f>$C377*($E376*I376+$E377*I377+$E378*I378)</f>
        <v>0</v>
      </c>
      <c r="P378" s="83">
        <f>C377*8760*G376/2000*(E376+E377+E378)</f>
        <v>0</v>
      </c>
      <c r="Q378" s="83">
        <f>C377*8760*H376/2000*(E376+E377+E378)</f>
        <v>0</v>
      </c>
      <c r="R378" s="83">
        <f>$C377*8760*I376/2000*(E376+E377+E378)</f>
        <v>0</v>
      </c>
      <c r="S378" s="83" t="str">
        <f>IF($B378=" "," ",IF($B378=4,K378,"0"))</f>
        <v xml:space="preserve"> </v>
      </c>
      <c r="T378" s="83" t="str">
        <f>IF($B378=" "," ",IF($B378=4,L378,"0"))</f>
        <v xml:space="preserve"> </v>
      </c>
    </row>
    <row r="379" spans="1:20" x14ac:dyDescent="0.2">
      <c r="B379" s="59"/>
      <c r="C379" s="59"/>
      <c r="E379" s="59"/>
      <c r="Q379" s="83"/>
      <c r="R379" s="83"/>
      <c r="S379" s="226" t="s">
        <v>61</v>
      </c>
      <c r="T379" s="226"/>
    </row>
    <row r="380" spans="1:20" x14ac:dyDescent="0.2">
      <c r="G380" s="57"/>
      <c r="H380" s="57"/>
      <c r="I380" s="57"/>
      <c r="J380" s="208" t="s">
        <v>96</v>
      </c>
      <c r="K380" s="208"/>
      <c r="L380" s="208"/>
      <c r="M380" s="208" t="s">
        <v>96</v>
      </c>
      <c r="N380" s="208"/>
      <c r="O380" s="208"/>
      <c r="P380" s="219" t="s">
        <v>58</v>
      </c>
      <c r="Q380" s="219"/>
      <c r="R380" s="219"/>
      <c r="S380" s="219" t="s">
        <v>79</v>
      </c>
      <c r="T380" s="219"/>
    </row>
    <row r="381" spans="1:20" x14ac:dyDescent="0.2">
      <c r="G381" s="217" t="s">
        <v>16</v>
      </c>
      <c r="H381" s="217"/>
      <c r="I381" s="217"/>
      <c r="J381" s="208" t="s">
        <v>55</v>
      </c>
      <c r="K381" s="208"/>
      <c r="L381" s="208"/>
      <c r="M381" s="208" t="s">
        <v>56</v>
      </c>
      <c r="N381" s="208"/>
      <c r="O381" s="208"/>
      <c r="P381" s="218" t="s">
        <v>57</v>
      </c>
      <c r="Q381" s="218"/>
      <c r="R381" s="218"/>
      <c r="S381" s="218" t="s">
        <v>60</v>
      </c>
      <c r="T381" s="218"/>
    </row>
    <row r="382" spans="1:20" x14ac:dyDescent="0.2">
      <c r="G382" s="80" t="s">
        <v>17</v>
      </c>
      <c r="H382" s="80" t="s">
        <v>18</v>
      </c>
      <c r="I382" s="80" t="s">
        <v>51</v>
      </c>
      <c r="J382" s="80" t="s">
        <v>17</v>
      </c>
      <c r="K382" s="80" t="s">
        <v>19</v>
      </c>
      <c r="L382" s="80" t="s">
        <v>51</v>
      </c>
      <c r="M382" s="80" t="s">
        <v>17</v>
      </c>
      <c r="N382" s="80" t="s">
        <v>19</v>
      </c>
      <c r="O382" s="80" t="s">
        <v>51</v>
      </c>
      <c r="P382" s="80" t="s">
        <v>17</v>
      </c>
      <c r="Q382" s="80" t="s">
        <v>19</v>
      </c>
      <c r="R382" s="80" t="s">
        <v>51</v>
      </c>
      <c r="S382" s="80" t="s">
        <v>19</v>
      </c>
      <c r="T382" s="80" t="s">
        <v>51</v>
      </c>
    </row>
    <row r="383" spans="1:20" x14ac:dyDescent="0.2">
      <c r="A383" s="58" t="s">
        <v>20</v>
      </c>
      <c r="D383" s="58" t="s">
        <v>21</v>
      </c>
      <c r="E383" s="58" t="s">
        <v>22</v>
      </c>
      <c r="G383" s="80" t="s">
        <v>23</v>
      </c>
      <c r="H383" s="80" t="s">
        <v>23</v>
      </c>
      <c r="I383" s="80" t="s">
        <v>23</v>
      </c>
      <c r="J383" s="80" t="s">
        <v>24</v>
      </c>
      <c r="K383" s="80" t="s">
        <v>24</v>
      </c>
      <c r="L383" s="80" t="s">
        <v>24</v>
      </c>
      <c r="M383" s="80" t="s">
        <v>25</v>
      </c>
      <c r="N383" s="80" t="s">
        <v>25</v>
      </c>
      <c r="O383" s="80" t="s">
        <v>24</v>
      </c>
      <c r="P383" s="80" t="s">
        <v>24</v>
      </c>
      <c r="Q383" s="80" t="s">
        <v>24</v>
      </c>
      <c r="R383" s="80" t="s">
        <v>24</v>
      </c>
      <c r="S383" s="80" t="s">
        <v>24</v>
      </c>
      <c r="T383" s="80" t="s">
        <v>24</v>
      </c>
    </row>
    <row r="384" spans="1:20" x14ac:dyDescent="0.2">
      <c r="A384" s="58" t="s">
        <v>26</v>
      </c>
      <c r="B384" s="58" t="s">
        <v>26</v>
      </c>
      <c r="D384" s="58" t="s">
        <v>27</v>
      </c>
      <c r="E384" s="58" t="s">
        <v>28</v>
      </c>
      <c r="G384" s="80" t="s">
        <v>29</v>
      </c>
      <c r="H384" s="80" t="s">
        <v>30</v>
      </c>
      <c r="I384" s="80" t="s">
        <v>30</v>
      </c>
      <c r="J384" s="80" t="s">
        <v>29</v>
      </c>
      <c r="K384" s="80" t="s">
        <v>29</v>
      </c>
      <c r="L384" s="80" t="s">
        <v>31</v>
      </c>
      <c r="M384" s="80" t="s">
        <v>31</v>
      </c>
      <c r="N384" s="80" t="s">
        <v>31</v>
      </c>
      <c r="O384" s="80" t="s">
        <v>31</v>
      </c>
      <c r="P384" s="80" t="s">
        <v>31</v>
      </c>
      <c r="Q384" s="80" t="s">
        <v>31</v>
      </c>
      <c r="R384" s="80" t="s">
        <v>31</v>
      </c>
      <c r="S384" s="80" t="s">
        <v>31</v>
      </c>
      <c r="T384" s="80" t="s">
        <v>31</v>
      </c>
    </row>
    <row r="385" spans="1:20" x14ac:dyDescent="0.2">
      <c r="A385" s="58" t="s">
        <v>40</v>
      </c>
      <c r="B385" s="59"/>
      <c r="C385" s="81">
        <f>+'Stone Processing'!C385</f>
        <v>0</v>
      </c>
      <c r="D385" s="58" t="s">
        <v>33</v>
      </c>
      <c r="E385" s="82" t="str">
        <f>IF('Stone Processing'!E385=" "," ",IF('Stone Processing'!E385=1,'Stone Processing'!E385,"  "))</f>
        <v xml:space="preserve"> </v>
      </c>
      <c r="F385" s="58" t="s">
        <v>34</v>
      </c>
      <c r="G385" s="110"/>
      <c r="H385" s="110"/>
      <c r="I385" s="110"/>
      <c r="J385" s="83"/>
      <c r="K385" s="83"/>
      <c r="L385" s="83"/>
      <c r="M385" s="83"/>
      <c r="N385" s="83"/>
      <c r="O385" s="83"/>
      <c r="Q385" s="83"/>
      <c r="R385" s="83"/>
      <c r="S385" s="83"/>
    </row>
    <row r="386" spans="1:20" x14ac:dyDescent="0.2">
      <c r="A386" s="58" t="s">
        <v>35</v>
      </c>
      <c r="B386" s="82">
        <f>+'Stone Processing'!B386</f>
        <v>0</v>
      </c>
      <c r="C386" s="82">
        <f>C387*8760</f>
        <v>0</v>
      </c>
      <c r="D386" s="58" t="s">
        <v>36</v>
      </c>
      <c r="E386" s="82" t="str">
        <f>IF('Stone Processing'!E386=" "," ",IF('Stone Processing'!E386&gt;0,'Stone Processing'!E386,IF('Stone Processing'!E386="NTP","NTP", " ")))</f>
        <v xml:space="preserve"> </v>
      </c>
      <c r="F386" s="58" t="s">
        <v>37</v>
      </c>
      <c r="G386" s="110">
        <v>3.0000000000000001E-3</v>
      </c>
      <c r="H386" s="110">
        <v>1.1000000000000001E-3</v>
      </c>
      <c r="I386" s="151">
        <f>(H386*2.9)/9.8</f>
        <v>3.2551020408163266E-4</v>
      </c>
      <c r="J386" s="83"/>
      <c r="K386" s="83"/>
      <c r="L386" s="83"/>
      <c r="M386" s="83"/>
      <c r="N386" s="83"/>
      <c r="O386" s="83"/>
      <c r="Q386" s="83"/>
      <c r="R386" s="83"/>
      <c r="S386" s="83"/>
    </row>
    <row r="387" spans="1:20" x14ac:dyDescent="0.2">
      <c r="A387" s="58" t="s">
        <v>38</v>
      </c>
      <c r="B387" s="82">
        <f>+'Stone Processing'!B387</f>
        <v>0</v>
      </c>
      <c r="C387" s="82">
        <f>+'Stone Processing'!C387</f>
        <v>0</v>
      </c>
      <c r="D387" s="58" t="s">
        <v>97</v>
      </c>
      <c r="E387" s="82" t="str">
        <f>IF('Stone Processing'!E387=" "," ",IF('Stone Processing'!E387&gt;0,'Stone Processing'!E387,IF('Stone Processing'!E387="NTP","NTP", " ")))</f>
        <v xml:space="preserve"> </v>
      </c>
      <c r="F387" s="58" t="s">
        <v>98</v>
      </c>
      <c r="G387" s="110">
        <v>1.3999999999999999E-4</v>
      </c>
      <c r="H387" s="110">
        <v>4.6E-5</v>
      </c>
      <c r="I387" s="151">
        <f>1.3*10^-5</f>
        <v>1.3000000000000001E-5</v>
      </c>
      <c r="J387" s="83"/>
      <c r="K387" s="83"/>
      <c r="L387" s="83"/>
      <c r="M387" s="83"/>
      <c r="N387" s="83"/>
      <c r="O387" s="83"/>
      <c r="Q387" s="83"/>
      <c r="R387" s="83"/>
      <c r="S387" s="83"/>
    </row>
    <row r="388" spans="1:20" x14ac:dyDescent="0.2">
      <c r="A388" s="58" t="s">
        <v>99</v>
      </c>
      <c r="B388" s="82">
        <f>+'Stone Processing'!B388</f>
        <v>0</v>
      </c>
      <c r="C388" s="86"/>
      <c r="D388" s="58" t="s">
        <v>100</v>
      </c>
      <c r="E388" s="82" t="str">
        <f>IF('Stone Processing'!E388=" "," ",IF('Stone Processing'!E388&gt;0,'Stone Processing'!E388,IF('Stone Processing'!E388="NTP","NTP", " ")))</f>
        <v xml:space="preserve"> </v>
      </c>
      <c r="F388" s="58" t="s">
        <v>101</v>
      </c>
      <c r="G388" s="110">
        <f>G386*(1-0.99)</f>
        <v>3.0000000000000028E-5</v>
      </c>
      <c r="H388" s="110">
        <f>H386*(1-0.99)</f>
        <v>1.100000000000001E-5</v>
      </c>
      <c r="I388" s="151">
        <f>I386*(1-0.99)</f>
        <v>3.2551020408163294E-6</v>
      </c>
      <c r="J388" s="83">
        <f>C386*(E386*G386+E387*G387+E388*G388)/2000</f>
        <v>0</v>
      </c>
      <c r="K388" s="83">
        <f>C386*(E386*H386+E387*H387+E388*H388)/2000</f>
        <v>0</v>
      </c>
      <c r="L388" s="83">
        <f>$C386*($E386*I386+$E387*I387+$E388*I388)/2000</f>
        <v>0</v>
      </c>
      <c r="M388" s="83">
        <f>C387*(E386*G386+E387*G387+E388*G388)</f>
        <v>0</v>
      </c>
      <c r="N388" s="83">
        <f>C387*(E386*H386+E387*H387+E388*H388)</f>
        <v>0</v>
      </c>
      <c r="O388" s="83">
        <f>$C387*($E386*I386+$E387*I387+$E388*I388)</f>
        <v>0</v>
      </c>
      <c r="P388" s="83">
        <f>C387*8760*G386/2000*(E386+E387+E388)</f>
        <v>0</v>
      </c>
      <c r="Q388" s="83">
        <f>C387*8760*H386/2000*(E386+E387+E388)</f>
        <v>0</v>
      </c>
      <c r="R388" s="83">
        <f>$C387*8760*I386/2000*(E386+E387+E388)</f>
        <v>0</v>
      </c>
      <c r="S388" s="83" t="str">
        <f>IF($B388=" "," ",IF($B388=4,K388,"0"))</f>
        <v xml:space="preserve"> </v>
      </c>
      <c r="T388" s="83" t="str">
        <f>IF($B388=" "," ",IF($B388=4,L388,"0"))</f>
        <v xml:space="preserve"> </v>
      </c>
    </row>
    <row r="389" spans="1:20" x14ac:dyDescent="0.2">
      <c r="B389" s="59"/>
      <c r="C389" s="59"/>
      <c r="E389" s="59"/>
      <c r="G389" s="110"/>
      <c r="H389" s="110"/>
      <c r="I389" s="152"/>
      <c r="J389" s="83"/>
      <c r="K389" s="83"/>
      <c r="L389" s="83"/>
      <c r="M389" s="83"/>
      <c r="N389" s="83"/>
      <c r="O389" s="83"/>
      <c r="Q389" s="83"/>
      <c r="R389" s="83"/>
      <c r="S389" s="83"/>
    </row>
    <row r="390" spans="1:20" x14ac:dyDescent="0.2">
      <c r="A390" s="58" t="s">
        <v>40</v>
      </c>
      <c r="B390" s="59"/>
      <c r="C390" s="81">
        <f>+'Stone Processing'!C390</f>
        <v>0</v>
      </c>
      <c r="D390" s="58" t="s">
        <v>33</v>
      </c>
      <c r="E390" s="82" t="str">
        <f>IF('Stone Processing'!E390=" "," ",IF('Stone Processing'!E390=1,'Stone Processing'!E390,"  "))</f>
        <v xml:space="preserve"> </v>
      </c>
      <c r="F390" s="58" t="s">
        <v>34</v>
      </c>
      <c r="G390" s="110"/>
      <c r="H390" s="110"/>
      <c r="I390" s="152"/>
      <c r="J390" s="83"/>
      <c r="K390" s="83"/>
      <c r="L390" s="83"/>
      <c r="M390" s="83"/>
      <c r="N390" s="83"/>
      <c r="O390" s="83"/>
      <c r="Q390" s="83"/>
      <c r="R390" s="83"/>
      <c r="S390" s="83"/>
    </row>
    <row r="391" spans="1:20" x14ac:dyDescent="0.2">
      <c r="A391" s="58" t="s">
        <v>35</v>
      </c>
      <c r="B391" s="82">
        <f>+'Stone Processing'!B391</f>
        <v>0</v>
      </c>
      <c r="C391" s="82">
        <f>C392*8760</f>
        <v>0</v>
      </c>
      <c r="D391" s="58" t="s">
        <v>36</v>
      </c>
      <c r="E391" s="82" t="str">
        <f>IF('Stone Processing'!E391=" "," ",IF('Stone Processing'!E391&gt;0,'Stone Processing'!E391,IF('Stone Processing'!E391="NTP","NTP", " ")))</f>
        <v xml:space="preserve"> </v>
      </c>
      <c r="F391" s="58" t="s">
        <v>37</v>
      </c>
      <c r="G391" s="110">
        <v>3.0000000000000001E-3</v>
      </c>
      <c r="H391" s="110">
        <v>1.1000000000000001E-3</v>
      </c>
      <c r="I391" s="151">
        <f>(H391*2.9)/9.8</f>
        <v>3.2551020408163266E-4</v>
      </c>
      <c r="J391" s="83"/>
      <c r="K391" s="83"/>
      <c r="L391" s="83"/>
      <c r="M391" s="83"/>
      <c r="N391" s="83"/>
      <c r="O391" s="83"/>
      <c r="Q391" s="83"/>
      <c r="R391" s="83"/>
      <c r="S391" s="83"/>
    </row>
    <row r="392" spans="1:20" x14ac:dyDescent="0.2">
      <c r="A392" s="58" t="s">
        <v>38</v>
      </c>
      <c r="B392" s="82">
        <f>+'Stone Processing'!B392</f>
        <v>0</v>
      </c>
      <c r="C392" s="82">
        <f>+'Stone Processing'!C392</f>
        <v>0</v>
      </c>
      <c r="D392" s="58" t="s">
        <v>97</v>
      </c>
      <c r="E392" s="82" t="str">
        <f>IF('Stone Processing'!E392=" "," ",IF('Stone Processing'!E392&gt;0,'Stone Processing'!E392,IF('Stone Processing'!E392="NTP","NTP", " ")))</f>
        <v xml:space="preserve"> </v>
      </c>
      <c r="F392" s="58" t="s">
        <v>98</v>
      </c>
      <c r="G392" s="110">
        <v>1.3999999999999999E-4</v>
      </c>
      <c r="H392" s="110">
        <v>4.6E-5</v>
      </c>
      <c r="I392" s="151">
        <f>1.3*10^-5</f>
        <v>1.3000000000000001E-5</v>
      </c>
      <c r="J392" s="83"/>
      <c r="K392" s="83"/>
      <c r="L392" s="83"/>
      <c r="M392" s="83"/>
      <c r="N392" s="83"/>
      <c r="O392" s="83"/>
      <c r="Q392" s="83"/>
      <c r="R392" s="83"/>
      <c r="S392" s="83"/>
    </row>
    <row r="393" spans="1:20" x14ac:dyDescent="0.2">
      <c r="A393" s="58" t="s">
        <v>99</v>
      </c>
      <c r="B393" s="82">
        <f>+'Stone Processing'!B393</f>
        <v>0</v>
      </c>
      <c r="C393" s="86"/>
      <c r="D393" s="58" t="s">
        <v>100</v>
      </c>
      <c r="E393" s="82" t="str">
        <f>IF('Stone Processing'!E393=" "," ",IF('Stone Processing'!E393&gt;0,'Stone Processing'!E393,IF('Stone Processing'!E393="NTP","NTP", " ")))</f>
        <v xml:space="preserve"> </v>
      </c>
      <c r="F393" s="58" t="s">
        <v>101</v>
      </c>
      <c r="G393" s="110">
        <f>G391*(1-0.99)</f>
        <v>3.0000000000000028E-5</v>
      </c>
      <c r="H393" s="110">
        <f>H391*(1-0.99)</f>
        <v>1.100000000000001E-5</v>
      </c>
      <c r="I393" s="151">
        <f>I391*(1-0.99)</f>
        <v>3.2551020408163294E-6</v>
      </c>
      <c r="J393" s="83">
        <f>C391*(E391*G391+E392*G392+E393*G393)/2000</f>
        <v>0</v>
      </c>
      <c r="K393" s="83">
        <f>C391*(E391*H391+E392*H392+E393*H393)/2000</f>
        <v>0</v>
      </c>
      <c r="L393" s="83">
        <f>$C391*($E391*I391+$E392*I392+$E393*I393)/2000</f>
        <v>0</v>
      </c>
      <c r="M393" s="83">
        <f>C392*(E391*G391+E392*G392+E393*G393)</f>
        <v>0</v>
      </c>
      <c r="N393" s="83">
        <f>C392*(E391*H391+E392*H392+E393*H393)</f>
        <v>0</v>
      </c>
      <c r="O393" s="83">
        <f>$C392*($E391*I391+$E392*I392+$E393*I393)</f>
        <v>0</v>
      </c>
      <c r="P393" s="83">
        <f>C392*8760*G391/2000*(E391+E392+E393)</f>
        <v>0</v>
      </c>
      <c r="Q393" s="83">
        <f>C392*8760*H391/2000*(E391+E392+E393)</f>
        <v>0</v>
      </c>
      <c r="R393" s="83">
        <f>$C392*8760*I391/2000*(E391+E392+E393)</f>
        <v>0</v>
      </c>
      <c r="S393" s="83" t="str">
        <f>IF($B393=" "," ",IF($B393=4,K393,"0"))</f>
        <v xml:space="preserve"> </v>
      </c>
      <c r="T393" s="83" t="str">
        <f>IF($B393=" "," ",IF($B393=4,L393,"0"))</f>
        <v xml:space="preserve"> </v>
      </c>
    </row>
    <row r="394" spans="1:20" x14ac:dyDescent="0.2">
      <c r="B394" s="59"/>
      <c r="C394" s="59"/>
      <c r="E394" s="59"/>
      <c r="G394" s="110"/>
      <c r="H394" s="110"/>
      <c r="I394" s="152"/>
      <c r="J394" s="83"/>
      <c r="K394" s="83"/>
      <c r="L394" s="83"/>
      <c r="M394" s="83"/>
      <c r="N394" s="83"/>
      <c r="O394" s="83"/>
      <c r="Q394" s="83"/>
      <c r="R394" s="83"/>
      <c r="S394" s="83"/>
    </row>
    <row r="395" spans="1:20" x14ac:dyDescent="0.2">
      <c r="A395" s="58" t="s">
        <v>40</v>
      </c>
      <c r="B395" s="59"/>
      <c r="C395" s="81">
        <f>+'Stone Processing'!C395</f>
        <v>0</v>
      </c>
      <c r="D395" s="58" t="s">
        <v>33</v>
      </c>
      <c r="E395" s="82" t="str">
        <f>IF('Stone Processing'!E395=" "," ",IF('Stone Processing'!E395=1,'Stone Processing'!E395,"  "))</f>
        <v xml:space="preserve"> </v>
      </c>
      <c r="F395" s="58" t="s">
        <v>34</v>
      </c>
      <c r="G395" s="110"/>
      <c r="H395" s="110"/>
      <c r="I395" s="152"/>
      <c r="J395" s="83"/>
      <c r="K395" s="83"/>
      <c r="L395" s="83"/>
      <c r="M395" s="83"/>
      <c r="N395" s="83"/>
      <c r="O395" s="83"/>
      <c r="S395" s="83"/>
    </row>
    <row r="396" spans="1:20" x14ac:dyDescent="0.2">
      <c r="A396" s="58" t="s">
        <v>35</v>
      </c>
      <c r="B396" s="82">
        <f>+'Stone Processing'!B396</f>
        <v>0</v>
      </c>
      <c r="C396" s="82">
        <f>C397*8760</f>
        <v>0</v>
      </c>
      <c r="D396" s="58" t="s">
        <v>36</v>
      </c>
      <c r="E396" s="82" t="str">
        <f>IF('Stone Processing'!E396=" "," ",IF('Stone Processing'!E396&gt;0,'Stone Processing'!E396,IF('Stone Processing'!E396="NTP","NTP", " ")))</f>
        <v xml:space="preserve"> </v>
      </c>
      <c r="F396" s="58" t="s">
        <v>37</v>
      </c>
      <c r="G396" s="110">
        <v>3.0000000000000001E-3</v>
      </c>
      <c r="H396" s="110">
        <v>1.1000000000000001E-3</v>
      </c>
      <c r="I396" s="151">
        <f>(H396*2.9)/9.8</f>
        <v>3.2551020408163266E-4</v>
      </c>
      <c r="J396" s="83"/>
      <c r="K396" s="83"/>
      <c r="L396" s="83"/>
      <c r="M396" s="83"/>
      <c r="N396" s="83"/>
      <c r="O396" s="83"/>
      <c r="S396" s="83"/>
    </row>
    <row r="397" spans="1:20" x14ac:dyDescent="0.2">
      <c r="A397" s="58" t="s">
        <v>38</v>
      </c>
      <c r="B397" s="82">
        <f>+'Stone Processing'!B397</f>
        <v>0</v>
      </c>
      <c r="C397" s="82">
        <f>+'Stone Processing'!C397</f>
        <v>0</v>
      </c>
      <c r="D397" s="58" t="s">
        <v>97</v>
      </c>
      <c r="E397" s="82" t="str">
        <f>IF('Stone Processing'!E397=" "," ",IF('Stone Processing'!E397&gt;0,'Stone Processing'!E397,IF('Stone Processing'!E397="NTP","NTP", " ")))</f>
        <v xml:space="preserve"> </v>
      </c>
      <c r="F397" s="58" t="s">
        <v>98</v>
      </c>
      <c r="G397" s="110">
        <v>1.3999999999999999E-4</v>
      </c>
      <c r="H397" s="110">
        <v>4.6E-5</v>
      </c>
      <c r="I397" s="151">
        <f>1.3*10^-5</f>
        <v>1.3000000000000001E-5</v>
      </c>
      <c r="J397" s="83"/>
      <c r="K397" s="83"/>
      <c r="L397" s="83"/>
      <c r="M397" s="83"/>
      <c r="N397" s="83"/>
      <c r="O397" s="83"/>
      <c r="Q397" s="83"/>
      <c r="R397" s="83"/>
      <c r="S397" s="83"/>
    </row>
    <row r="398" spans="1:20" x14ac:dyDescent="0.2">
      <c r="A398" s="58" t="s">
        <v>99</v>
      </c>
      <c r="B398" s="82">
        <f>+'Stone Processing'!B398</f>
        <v>0</v>
      </c>
      <c r="C398" s="86"/>
      <c r="D398" s="58" t="s">
        <v>100</v>
      </c>
      <c r="E398" s="82" t="str">
        <f>IF('Stone Processing'!E398=" "," ",IF('Stone Processing'!E398&gt;0,'Stone Processing'!E398,IF('Stone Processing'!E398="NTP","NTP", " ")))</f>
        <v xml:space="preserve"> </v>
      </c>
      <c r="F398" s="58" t="s">
        <v>101</v>
      </c>
      <c r="G398" s="110">
        <f>G396*(1-0.99)</f>
        <v>3.0000000000000028E-5</v>
      </c>
      <c r="H398" s="110">
        <f>H396*(1-0.99)</f>
        <v>1.100000000000001E-5</v>
      </c>
      <c r="I398" s="151">
        <f>I396*(1-0.99)</f>
        <v>3.2551020408163294E-6</v>
      </c>
      <c r="J398" s="83">
        <f>C396*(E396*G396+E397*G397+E398*G398)/2000</f>
        <v>0</v>
      </c>
      <c r="K398" s="83">
        <f>C396*(E396*H396+E397*H397+E398*H398)/2000</f>
        <v>0</v>
      </c>
      <c r="L398" s="83">
        <f>$C396*($E396*I396+$E397*I397+$E398*I398)/2000</f>
        <v>0</v>
      </c>
      <c r="M398" s="83">
        <f>C397*(E396*G396+E397*G397+E398*G398)</f>
        <v>0</v>
      </c>
      <c r="N398" s="83">
        <f>C397*(E396*H396+E397*H397+E398*H398)</f>
        <v>0</v>
      </c>
      <c r="O398" s="83">
        <f>$C397*($E396*I396+$E397*I397+$E398*I398)</f>
        <v>0</v>
      </c>
      <c r="P398" s="83">
        <f>C397*8760*G396/2000*(E396+E397+E398)</f>
        <v>0</v>
      </c>
      <c r="Q398" s="83">
        <f>C397*8760*H396/2000*(E396+E397+E398)</f>
        <v>0</v>
      </c>
      <c r="R398" s="83">
        <f>$C397*8760*I396/2000*(E396+E397+E398)</f>
        <v>0</v>
      </c>
      <c r="S398" s="83" t="str">
        <f>IF($B398=" "," ",IF($B398=4,K398,"0"))</f>
        <v xml:space="preserve"> </v>
      </c>
      <c r="T398" s="83" t="str">
        <f>IF($B398=" "," ",IF($B398=4,L398,"0"))</f>
        <v xml:space="preserve"> </v>
      </c>
    </row>
    <row r="399" spans="1:20" x14ac:dyDescent="0.2">
      <c r="B399" s="59"/>
      <c r="C399" s="59"/>
      <c r="E399" s="59"/>
      <c r="G399" s="110"/>
      <c r="H399" s="110"/>
      <c r="I399" s="152"/>
      <c r="J399" s="83"/>
      <c r="K399" s="83"/>
      <c r="L399" s="83"/>
      <c r="M399" s="83"/>
      <c r="N399" s="83"/>
      <c r="O399" s="83"/>
      <c r="Q399" s="83"/>
      <c r="R399" s="83"/>
      <c r="S399" s="83"/>
    </row>
    <row r="400" spans="1:20" x14ac:dyDescent="0.2">
      <c r="A400" s="58" t="s">
        <v>40</v>
      </c>
      <c r="B400" s="59"/>
      <c r="C400" s="81">
        <f>+'Stone Processing'!C400</f>
        <v>0</v>
      </c>
      <c r="D400" s="58" t="s">
        <v>33</v>
      </c>
      <c r="E400" s="82" t="str">
        <f>IF('Stone Processing'!E400=" "," ",IF('Stone Processing'!E400=1,'Stone Processing'!E400,"  "))</f>
        <v xml:space="preserve"> </v>
      </c>
      <c r="F400" s="58" t="s">
        <v>34</v>
      </c>
      <c r="G400" s="110"/>
      <c r="H400" s="110"/>
      <c r="I400" s="152"/>
      <c r="J400" s="83"/>
      <c r="K400" s="83"/>
      <c r="L400" s="83"/>
      <c r="M400" s="83"/>
      <c r="N400" s="83"/>
      <c r="O400" s="83"/>
      <c r="Q400" s="83"/>
      <c r="R400" s="83"/>
      <c r="S400" s="83"/>
    </row>
    <row r="401" spans="1:20" x14ac:dyDescent="0.2">
      <c r="A401" s="58" t="s">
        <v>35</v>
      </c>
      <c r="B401" s="82">
        <f>+'Stone Processing'!B401</f>
        <v>0</v>
      </c>
      <c r="C401" s="82">
        <f>C402*8760</f>
        <v>0</v>
      </c>
      <c r="D401" s="58" t="s">
        <v>36</v>
      </c>
      <c r="E401" s="82" t="str">
        <f>IF('Stone Processing'!E401=" "," ",IF('Stone Processing'!E401&gt;0,'Stone Processing'!E401,IF('Stone Processing'!E401="NTP","NTP", " ")))</f>
        <v xml:space="preserve"> </v>
      </c>
      <c r="F401" s="58" t="s">
        <v>37</v>
      </c>
      <c r="G401" s="110">
        <v>3.0000000000000001E-3</v>
      </c>
      <c r="H401" s="110">
        <v>1.1000000000000001E-3</v>
      </c>
      <c r="I401" s="151">
        <f>(H401*2.9)/9.8</f>
        <v>3.2551020408163266E-4</v>
      </c>
      <c r="J401" s="83"/>
      <c r="K401" s="83"/>
      <c r="L401" s="83"/>
      <c r="M401" s="83"/>
      <c r="N401" s="83"/>
      <c r="O401" s="83"/>
      <c r="Q401" s="83"/>
      <c r="R401" s="83"/>
      <c r="S401" s="83"/>
    </row>
    <row r="402" spans="1:20" x14ac:dyDescent="0.2">
      <c r="A402" s="58" t="s">
        <v>38</v>
      </c>
      <c r="B402" s="82">
        <f>+'Stone Processing'!B402</f>
        <v>0</v>
      </c>
      <c r="C402" s="82">
        <f>+'Stone Processing'!C402</f>
        <v>0</v>
      </c>
      <c r="D402" s="58" t="s">
        <v>97</v>
      </c>
      <c r="E402" s="82" t="str">
        <f>IF('Stone Processing'!E402=" "," ",IF('Stone Processing'!E402&gt;0,'Stone Processing'!E402,IF('Stone Processing'!E402="NTP","NTP", " ")))</f>
        <v xml:space="preserve"> </v>
      </c>
      <c r="F402" s="58" t="s">
        <v>98</v>
      </c>
      <c r="G402" s="110">
        <v>1.3999999999999999E-4</v>
      </c>
      <c r="H402" s="110">
        <v>4.6E-5</v>
      </c>
      <c r="I402" s="151">
        <f>1.3*10^-5</f>
        <v>1.3000000000000001E-5</v>
      </c>
      <c r="J402" s="83"/>
      <c r="K402" s="83"/>
      <c r="L402" s="83"/>
      <c r="M402" s="83"/>
      <c r="N402" s="83"/>
      <c r="O402" s="83"/>
      <c r="Q402" s="83"/>
      <c r="R402" s="83"/>
      <c r="S402" s="83"/>
    </row>
    <row r="403" spans="1:20" x14ac:dyDescent="0.2">
      <c r="A403" s="58" t="s">
        <v>99</v>
      </c>
      <c r="B403" s="82">
        <f>+'Stone Processing'!B403</f>
        <v>0</v>
      </c>
      <c r="C403" s="86"/>
      <c r="D403" s="58" t="s">
        <v>100</v>
      </c>
      <c r="E403" s="82" t="str">
        <f>IF('Stone Processing'!E403=" "," ",IF('Stone Processing'!E403&gt;0,'Stone Processing'!E403,IF('Stone Processing'!E403="NTP","NTP", " ")))</f>
        <v xml:space="preserve"> </v>
      </c>
      <c r="F403" s="58" t="s">
        <v>101</v>
      </c>
      <c r="G403" s="110">
        <f>G401*(1-0.99)</f>
        <v>3.0000000000000028E-5</v>
      </c>
      <c r="H403" s="110">
        <f>H401*(1-0.99)</f>
        <v>1.100000000000001E-5</v>
      </c>
      <c r="I403" s="151">
        <f>I401*(1-0.99)</f>
        <v>3.2551020408163294E-6</v>
      </c>
      <c r="J403" s="83">
        <f>C401*(E401*G401+E402*G402+E403*G403)/2000</f>
        <v>0</v>
      </c>
      <c r="K403" s="83">
        <f>C401*(E401*H401+E402*H402+E403*H403)/2000</f>
        <v>0</v>
      </c>
      <c r="L403" s="83">
        <f>$C401*($E401*I401+$E402*I402+$E403*I403)/2000</f>
        <v>0</v>
      </c>
      <c r="M403" s="83">
        <f>C402*(E401*G401+E402*G402+E403*G403)</f>
        <v>0</v>
      </c>
      <c r="N403" s="83">
        <f>C402*(E401*H401+E402*H402+E403*H403)</f>
        <v>0</v>
      </c>
      <c r="O403" s="83">
        <f>$C402*($E401*I401+$E402*I402+$E403*I403)</f>
        <v>0</v>
      </c>
      <c r="P403" s="83">
        <f>C402*8760*G401/2000*(E401+E402+E403)</f>
        <v>0</v>
      </c>
      <c r="Q403" s="83">
        <f>C402*8760*H401/2000*(E401+E402+E403)</f>
        <v>0</v>
      </c>
      <c r="R403" s="83">
        <f>$C402*8760*I401/2000*(E401+E402+E403)</f>
        <v>0</v>
      </c>
      <c r="S403" s="83" t="str">
        <f>IF($B403=" "," ",IF($B403=4,K403,"0"))</f>
        <v xml:space="preserve"> </v>
      </c>
      <c r="T403" s="83" t="str">
        <f>IF($B403=" "," ",IF($B403=4,L403,"0"))</f>
        <v xml:space="preserve"> </v>
      </c>
    </row>
    <row r="404" spans="1:20" x14ac:dyDescent="0.2">
      <c r="B404" s="59"/>
      <c r="C404" s="59"/>
      <c r="E404" s="59"/>
      <c r="G404" s="110"/>
      <c r="H404" s="110"/>
      <c r="I404" s="152"/>
      <c r="J404" s="83"/>
      <c r="K404" s="83"/>
      <c r="L404" s="83"/>
      <c r="M404" s="83"/>
      <c r="N404" s="83"/>
      <c r="O404" s="83"/>
      <c r="Q404" s="83"/>
      <c r="R404" s="83"/>
      <c r="S404" s="83"/>
    </row>
    <row r="405" spans="1:20" x14ac:dyDescent="0.2">
      <c r="A405" s="58" t="s">
        <v>40</v>
      </c>
      <c r="B405" s="59"/>
      <c r="C405" s="81">
        <f>+'Stone Processing'!C405</f>
        <v>0</v>
      </c>
      <c r="D405" s="58" t="s">
        <v>33</v>
      </c>
      <c r="E405" s="82" t="str">
        <f>IF('Stone Processing'!E405=" "," ",IF('Stone Processing'!E405=1,'Stone Processing'!E405,"  "))</f>
        <v xml:space="preserve"> </v>
      </c>
      <c r="F405" s="58" t="s">
        <v>34</v>
      </c>
      <c r="G405" s="110"/>
      <c r="H405" s="110"/>
      <c r="I405" s="152"/>
      <c r="J405" s="83"/>
      <c r="K405" s="83"/>
      <c r="L405" s="83"/>
      <c r="M405" s="83"/>
      <c r="N405" s="83"/>
      <c r="O405" s="83"/>
      <c r="Q405" s="83"/>
      <c r="R405" s="83"/>
      <c r="S405" s="83"/>
    </row>
    <row r="406" spans="1:20" x14ac:dyDescent="0.2">
      <c r="A406" s="58" t="s">
        <v>35</v>
      </c>
      <c r="B406" s="82">
        <f>+'Stone Processing'!B406</f>
        <v>0</v>
      </c>
      <c r="C406" s="82">
        <f>C407*8760</f>
        <v>0</v>
      </c>
      <c r="D406" s="58" t="s">
        <v>36</v>
      </c>
      <c r="E406" s="82" t="str">
        <f>IF('Stone Processing'!E406=" "," ",IF('Stone Processing'!E406&gt;0,'Stone Processing'!E406,IF('Stone Processing'!E406="NTP","NTP", " ")))</f>
        <v xml:space="preserve"> </v>
      </c>
      <c r="F406" s="58" t="s">
        <v>37</v>
      </c>
      <c r="G406" s="110">
        <v>3.0000000000000001E-3</v>
      </c>
      <c r="H406" s="110">
        <v>1.1000000000000001E-3</v>
      </c>
      <c r="I406" s="151">
        <f>(H406*2.9)/9.8</f>
        <v>3.2551020408163266E-4</v>
      </c>
      <c r="J406" s="83"/>
      <c r="K406" s="83"/>
      <c r="L406" s="83"/>
      <c r="M406" s="83"/>
      <c r="N406" s="83"/>
      <c r="O406" s="83"/>
      <c r="Q406" s="83"/>
      <c r="R406" s="83"/>
      <c r="S406" s="83"/>
    </row>
    <row r="407" spans="1:20" x14ac:dyDescent="0.2">
      <c r="A407" s="58" t="s">
        <v>38</v>
      </c>
      <c r="B407" s="82">
        <f>+'Stone Processing'!B407</f>
        <v>0</v>
      </c>
      <c r="C407" s="82">
        <f>+'Stone Processing'!C407</f>
        <v>0</v>
      </c>
      <c r="D407" s="58" t="s">
        <v>97</v>
      </c>
      <c r="E407" s="82" t="str">
        <f>IF('Stone Processing'!E407=" "," ",IF('Stone Processing'!E407&gt;0,'Stone Processing'!E407,IF('Stone Processing'!E407="NTP","NTP", " ")))</f>
        <v xml:space="preserve"> </v>
      </c>
      <c r="F407" s="58" t="s">
        <v>98</v>
      </c>
      <c r="G407" s="110">
        <v>1.3999999999999999E-4</v>
      </c>
      <c r="H407" s="110">
        <v>4.6E-5</v>
      </c>
      <c r="I407" s="151">
        <f>1.3*10^-5</f>
        <v>1.3000000000000001E-5</v>
      </c>
      <c r="J407" s="83"/>
      <c r="K407" s="83"/>
      <c r="L407" s="83"/>
      <c r="M407" s="83"/>
      <c r="N407" s="83"/>
      <c r="O407" s="83"/>
      <c r="Q407" s="83"/>
      <c r="R407" s="83"/>
      <c r="S407" s="83"/>
    </row>
    <row r="408" spans="1:20" x14ac:dyDescent="0.2">
      <c r="A408" s="58" t="s">
        <v>99</v>
      </c>
      <c r="B408" s="82">
        <f>+'Stone Processing'!B408</f>
        <v>0</v>
      </c>
      <c r="C408" s="86"/>
      <c r="D408" s="58" t="s">
        <v>100</v>
      </c>
      <c r="E408" s="82" t="str">
        <f>IF('Stone Processing'!E408=" "," ",IF('Stone Processing'!E408&gt;0,'Stone Processing'!E408,IF('Stone Processing'!E408="NTP","NTP", " ")))</f>
        <v xml:space="preserve"> </v>
      </c>
      <c r="F408" s="58" t="s">
        <v>101</v>
      </c>
      <c r="G408" s="110">
        <f>G406*(1-0.99)</f>
        <v>3.0000000000000028E-5</v>
      </c>
      <c r="H408" s="110">
        <f>H406*(1-0.99)</f>
        <v>1.100000000000001E-5</v>
      </c>
      <c r="I408" s="151">
        <f>I406*(1-0.99)</f>
        <v>3.2551020408163294E-6</v>
      </c>
      <c r="J408" s="83">
        <f>C406*(E406*G406+E407*G407+E408*G408)/2000</f>
        <v>0</v>
      </c>
      <c r="K408" s="83">
        <f>C406*(E406*H406+E407*H407+E408*H408)/2000</f>
        <v>0</v>
      </c>
      <c r="L408" s="83">
        <f>$C406*($E406*I406+$E407*I407+$E408*I408)/2000</f>
        <v>0</v>
      </c>
      <c r="M408" s="83">
        <f>C407*(E406*G406+E407*G407+E408*G408)</f>
        <v>0</v>
      </c>
      <c r="N408" s="83">
        <f>C407*(E406*H406+E407*H407+E408*H408)</f>
        <v>0</v>
      </c>
      <c r="O408" s="83">
        <f>$C407*($E406*I406+$E407*I407+$E408*I408)</f>
        <v>0</v>
      </c>
      <c r="P408" s="83">
        <f>C407*8760*G406/2000*(E406+E407+E408)</f>
        <v>0</v>
      </c>
      <c r="Q408" s="83">
        <f>C407*8760*H406/2000*(E406+E407+E408)</f>
        <v>0</v>
      </c>
      <c r="R408" s="83">
        <f>$C407*8760*I406/2000*(E406+E407+E408)</f>
        <v>0</v>
      </c>
      <c r="S408" s="83" t="str">
        <f>IF($B408=" "," ",IF($B408=4,K408,"0"))</f>
        <v xml:space="preserve"> </v>
      </c>
      <c r="T408" s="83" t="str">
        <f>IF($B408=" "," ",IF($B408=4,L408,"0"))</f>
        <v xml:space="preserve"> </v>
      </c>
    </row>
    <row r="409" spans="1:20" x14ac:dyDescent="0.2">
      <c r="B409" s="59"/>
      <c r="C409" s="87"/>
      <c r="E409" s="59"/>
      <c r="G409" s="110"/>
      <c r="H409" s="110"/>
      <c r="I409" s="152"/>
      <c r="J409" s="83"/>
      <c r="K409" s="83"/>
      <c r="L409" s="83"/>
      <c r="M409" s="83"/>
      <c r="N409" s="83"/>
      <c r="O409" s="83"/>
      <c r="Q409" s="83"/>
      <c r="R409" s="83"/>
      <c r="S409" s="83"/>
    </row>
    <row r="410" spans="1:20" x14ac:dyDescent="0.2">
      <c r="A410" s="58" t="s">
        <v>40</v>
      </c>
      <c r="B410" s="59"/>
      <c r="C410" s="81">
        <f>+'Stone Processing'!C410</f>
        <v>0</v>
      </c>
      <c r="D410" s="58" t="s">
        <v>33</v>
      </c>
      <c r="E410" s="82" t="str">
        <f>IF('Stone Processing'!E410=" "," ",IF('Stone Processing'!E410=1,'Stone Processing'!E410,"  "))</f>
        <v xml:space="preserve"> </v>
      </c>
      <c r="F410" s="58" t="s">
        <v>34</v>
      </c>
      <c r="G410" s="110"/>
      <c r="H410" s="110"/>
      <c r="I410" s="152"/>
      <c r="J410" s="83"/>
      <c r="K410" s="83"/>
      <c r="L410" s="83"/>
      <c r="M410" s="83"/>
      <c r="N410" s="83"/>
      <c r="O410" s="83"/>
      <c r="Q410" s="83"/>
      <c r="R410" s="83"/>
      <c r="S410" s="83"/>
    </row>
    <row r="411" spans="1:20" x14ac:dyDescent="0.2">
      <c r="A411" s="58" t="s">
        <v>35</v>
      </c>
      <c r="B411" s="82">
        <f>+'Stone Processing'!B411</f>
        <v>0</v>
      </c>
      <c r="C411" s="82">
        <f>C412*8760</f>
        <v>0</v>
      </c>
      <c r="D411" s="58" t="s">
        <v>36</v>
      </c>
      <c r="E411" s="82" t="str">
        <f>IF('Stone Processing'!E411=" "," ",IF('Stone Processing'!E411&gt;0,'Stone Processing'!E411,IF('Stone Processing'!E411="NTP","NTP", " ")))</f>
        <v xml:space="preserve"> </v>
      </c>
      <c r="F411" s="58" t="s">
        <v>37</v>
      </c>
      <c r="G411" s="110">
        <v>3.0000000000000001E-3</v>
      </c>
      <c r="H411" s="110">
        <v>1.1000000000000001E-3</v>
      </c>
      <c r="I411" s="151">
        <f>(H411*2.9)/9.8</f>
        <v>3.2551020408163266E-4</v>
      </c>
      <c r="J411" s="83"/>
      <c r="K411" s="83"/>
      <c r="L411" s="83"/>
      <c r="M411" s="83"/>
      <c r="N411" s="83"/>
      <c r="O411" s="83"/>
      <c r="Q411" s="83"/>
      <c r="R411" s="83"/>
      <c r="S411" s="83"/>
    </row>
    <row r="412" spans="1:20" x14ac:dyDescent="0.2">
      <c r="A412" s="58" t="s">
        <v>38</v>
      </c>
      <c r="B412" s="82">
        <f>+'Stone Processing'!B412</f>
        <v>0</v>
      </c>
      <c r="C412" s="82">
        <f>+'Stone Processing'!C412</f>
        <v>0</v>
      </c>
      <c r="D412" s="58" t="s">
        <v>97</v>
      </c>
      <c r="E412" s="82" t="str">
        <f>IF('Stone Processing'!E412=" "," ",IF('Stone Processing'!E412&gt;0,'Stone Processing'!E412,IF('Stone Processing'!E412="NTP","NTP", " ")))</f>
        <v xml:space="preserve"> </v>
      </c>
      <c r="F412" s="58" t="s">
        <v>98</v>
      </c>
      <c r="G412" s="110">
        <v>1.3999999999999999E-4</v>
      </c>
      <c r="H412" s="110">
        <v>4.6E-5</v>
      </c>
      <c r="I412" s="151">
        <f>1.3*10^-5</f>
        <v>1.3000000000000001E-5</v>
      </c>
      <c r="J412" s="83"/>
      <c r="K412" s="83"/>
      <c r="L412" s="83"/>
      <c r="M412" s="83"/>
      <c r="N412" s="83"/>
      <c r="O412" s="83"/>
      <c r="Q412" s="83"/>
      <c r="R412" s="83"/>
      <c r="S412" s="83"/>
    </row>
    <row r="413" spans="1:20" x14ac:dyDescent="0.2">
      <c r="A413" s="58" t="s">
        <v>99</v>
      </c>
      <c r="B413" s="82">
        <f>+'Stone Processing'!B413</f>
        <v>0</v>
      </c>
      <c r="C413" s="86"/>
      <c r="D413" s="58" t="s">
        <v>100</v>
      </c>
      <c r="E413" s="82" t="str">
        <f>IF('Stone Processing'!E413=" "," ",IF('Stone Processing'!E413&gt;0,'Stone Processing'!E413,IF('Stone Processing'!E413="NTP","NTP", " ")))</f>
        <v xml:space="preserve"> </v>
      </c>
      <c r="F413" s="58" t="s">
        <v>101</v>
      </c>
      <c r="G413" s="110">
        <f>G411*(1-0.99)</f>
        <v>3.0000000000000028E-5</v>
      </c>
      <c r="H413" s="110">
        <f>H411*(1-0.99)</f>
        <v>1.100000000000001E-5</v>
      </c>
      <c r="I413" s="151">
        <f>I411*(1-0.99)</f>
        <v>3.2551020408163294E-6</v>
      </c>
      <c r="J413" s="83">
        <f>C411*(E411*G411+E412*G412+E413*G413)/2000</f>
        <v>0</v>
      </c>
      <c r="K413" s="83">
        <f>C411*(E411*H411+E412*H412+E413*H413)/2000</f>
        <v>0</v>
      </c>
      <c r="L413" s="83">
        <f>$C411*($E411*I411+$E412*I412+$E413*I413)/2000</f>
        <v>0</v>
      </c>
      <c r="M413" s="83">
        <f>C412*(E411*G411+E412*G412+E413*G413)</f>
        <v>0</v>
      </c>
      <c r="N413" s="83">
        <f>C412*(E411*H411+E412*H412+E413*H413)</f>
        <v>0</v>
      </c>
      <c r="O413" s="83">
        <f>$C412*($E411*I411+$E412*I412+$E413*I413)</f>
        <v>0</v>
      </c>
      <c r="P413" s="83">
        <f>C412*8760*G411/2000*(E411+E412+E413)</f>
        <v>0</v>
      </c>
      <c r="Q413" s="83">
        <f>C412*8760*H411/2000*(E411+E412+E413)</f>
        <v>0</v>
      </c>
      <c r="R413" s="83">
        <f>$C412*8760*I411/2000*(E411+E412+E413)</f>
        <v>0</v>
      </c>
      <c r="S413" s="83" t="str">
        <f>IF($B413=" "," ",IF($B413=4,K413,"0"))</f>
        <v xml:space="preserve"> </v>
      </c>
      <c r="T413" s="83" t="str">
        <f>IF($B413=" "," ",IF($B413=4,L413,"0"))</f>
        <v xml:space="preserve"> </v>
      </c>
    </row>
    <row r="414" spans="1:20" x14ac:dyDescent="0.2">
      <c r="B414" s="59"/>
      <c r="C414" s="59"/>
      <c r="E414" s="59"/>
      <c r="G414" s="110"/>
      <c r="H414" s="110"/>
      <c r="I414" s="152"/>
      <c r="J414" s="83"/>
      <c r="K414" s="83"/>
      <c r="L414" s="83"/>
      <c r="M414" s="83"/>
      <c r="N414" s="83"/>
      <c r="O414" s="83"/>
      <c r="Q414" s="83"/>
      <c r="R414" s="83"/>
      <c r="S414" s="83"/>
    </row>
    <row r="415" spans="1:20" x14ac:dyDescent="0.2">
      <c r="A415" s="58" t="s">
        <v>40</v>
      </c>
      <c r="B415" s="59"/>
      <c r="C415" s="81">
        <f>+'Stone Processing'!C415</f>
        <v>0</v>
      </c>
      <c r="D415" s="58" t="s">
        <v>33</v>
      </c>
      <c r="E415" s="82" t="str">
        <f>IF('Stone Processing'!E415=" "," ",IF('Stone Processing'!E415=1,'Stone Processing'!E415,"  "))</f>
        <v xml:space="preserve"> </v>
      </c>
      <c r="F415" s="58" t="s">
        <v>34</v>
      </c>
      <c r="G415" s="110"/>
      <c r="H415" s="110"/>
      <c r="I415" s="152"/>
      <c r="J415" s="83"/>
      <c r="K415" s="83"/>
      <c r="L415" s="83"/>
      <c r="M415" s="83"/>
      <c r="N415" s="83"/>
      <c r="O415" s="83"/>
      <c r="Q415" s="83"/>
      <c r="R415" s="83"/>
      <c r="S415" s="83"/>
    </row>
    <row r="416" spans="1:20" x14ac:dyDescent="0.2">
      <c r="A416" s="58" t="s">
        <v>35</v>
      </c>
      <c r="B416" s="82">
        <f>+'Stone Processing'!B416</f>
        <v>0</v>
      </c>
      <c r="C416" s="82">
        <f>C417*8760</f>
        <v>0</v>
      </c>
      <c r="D416" s="58" t="s">
        <v>36</v>
      </c>
      <c r="E416" s="82" t="str">
        <f>IF('Stone Processing'!E416=" "," ",IF('Stone Processing'!E416&gt;0,'Stone Processing'!E416,IF('Stone Processing'!E416="NTP","NTP", " ")))</f>
        <v xml:space="preserve"> </v>
      </c>
      <c r="F416" s="58" t="s">
        <v>37</v>
      </c>
      <c r="G416" s="110">
        <v>3.0000000000000001E-3</v>
      </c>
      <c r="H416" s="110">
        <v>1.1000000000000001E-3</v>
      </c>
      <c r="I416" s="151">
        <f>(H416*2.9)/9.8</f>
        <v>3.2551020408163266E-4</v>
      </c>
      <c r="J416" s="83"/>
      <c r="K416" s="83"/>
      <c r="L416" s="83"/>
      <c r="M416" s="83"/>
      <c r="N416" s="83"/>
      <c r="O416" s="83"/>
      <c r="Q416" s="83"/>
      <c r="R416" s="83"/>
      <c r="S416" s="83"/>
    </row>
    <row r="417" spans="1:20" x14ac:dyDescent="0.2">
      <c r="A417" s="58" t="s">
        <v>38</v>
      </c>
      <c r="B417" s="82">
        <f>+'Stone Processing'!B417</f>
        <v>0</v>
      </c>
      <c r="C417" s="82">
        <f>+'Stone Processing'!C417</f>
        <v>0</v>
      </c>
      <c r="D417" s="58" t="s">
        <v>97</v>
      </c>
      <c r="E417" s="82" t="str">
        <f>IF('Stone Processing'!E417=" "," ",IF('Stone Processing'!E417&gt;0,'Stone Processing'!E417,IF('Stone Processing'!E417="NTP","NTP", " ")))</f>
        <v xml:space="preserve"> </v>
      </c>
      <c r="F417" s="58" t="s">
        <v>98</v>
      </c>
      <c r="G417" s="110">
        <v>1.3999999999999999E-4</v>
      </c>
      <c r="H417" s="110">
        <v>4.6E-5</v>
      </c>
      <c r="I417" s="151">
        <f>1.3*10^-5</f>
        <v>1.3000000000000001E-5</v>
      </c>
      <c r="J417" s="83"/>
      <c r="K417" s="83"/>
      <c r="L417" s="83"/>
      <c r="M417" s="83"/>
      <c r="N417" s="83"/>
      <c r="O417" s="83"/>
      <c r="Q417" s="83"/>
      <c r="R417" s="83"/>
      <c r="S417" s="83"/>
    </row>
    <row r="418" spans="1:20" x14ac:dyDescent="0.2">
      <c r="A418" s="58" t="s">
        <v>99</v>
      </c>
      <c r="B418" s="82">
        <f>+'Stone Processing'!B418</f>
        <v>0</v>
      </c>
      <c r="C418" s="85"/>
      <c r="D418" s="58" t="s">
        <v>100</v>
      </c>
      <c r="E418" s="82" t="str">
        <f>IF('Stone Processing'!E418=" "," ",IF('Stone Processing'!E418&gt;0,'Stone Processing'!E418,IF('Stone Processing'!E418="NTP","NTP", " ")))</f>
        <v xml:space="preserve"> </v>
      </c>
      <c r="F418" s="58" t="s">
        <v>101</v>
      </c>
      <c r="G418" s="110">
        <f>G416*(1-0.99)</f>
        <v>3.0000000000000028E-5</v>
      </c>
      <c r="H418" s="110">
        <f>H416*(1-0.99)</f>
        <v>1.100000000000001E-5</v>
      </c>
      <c r="I418" s="151">
        <f>I416*(1-0.99)</f>
        <v>3.2551020408163294E-6</v>
      </c>
      <c r="J418" s="83">
        <f>C416*(E416*G416+E417*G417+E418*G418)/2000</f>
        <v>0</v>
      </c>
      <c r="K418" s="83">
        <f>C416*(E416*H416+E417*H417+E418*H418)/2000</f>
        <v>0</v>
      </c>
      <c r="L418" s="83">
        <f>$C416*($E416*I416+$E417*I417+$E418*I418)/2000</f>
        <v>0</v>
      </c>
      <c r="M418" s="83">
        <f>C417*(E416*G416+E417*G417+E418*G418)</f>
        <v>0</v>
      </c>
      <c r="N418" s="83">
        <f>C417*(E416*H416+E417*H417+E418*H418)</f>
        <v>0</v>
      </c>
      <c r="O418" s="83">
        <f>$C417*($E416*I416+$E417*I417+$E418*I418)</f>
        <v>0</v>
      </c>
      <c r="P418" s="83">
        <f>C417*8760*G416/2000*(E416+E417+E418)</f>
        <v>0</v>
      </c>
      <c r="Q418" s="83">
        <f>C417*8760*H416/2000*(E416+E417+E418)</f>
        <v>0</v>
      </c>
      <c r="R418" s="83">
        <f>$C417*8760*I416/2000*(E416+E417+E418)</f>
        <v>0</v>
      </c>
      <c r="S418" s="83" t="str">
        <f>IF($B418=" "," ",IF($B418=4,K418,"0"))</f>
        <v xml:space="preserve"> </v>
      </c>
      <c r="T418" s="83" t="str">
        <f>IF($B418=" "," ",IF($B418=4,L418,"0"))</f>
        <v xml:space="preserve"> </v>
      </c>
    </row>
    <row r="419" spans="1:20" x14ac:dyDescent="0.2">
      <c r="B419" s="59"/>
      <c r="C419" s="88"/>
      <c r="E419" s="87"/>
      <c r="G419" s="110"/>
      <c r="H419" s="110"/>
      <c r="I419" s="152"/>
      <c r="J419" s="83"/>
      <c r="K419" s="83"/>
      <c r="L419" s="83"/>
      <c r="M419" s="83"/>
      <c r="N419" s="83"/>
      <c r="O419" s="83"/>
      <c r="Q419" s="83"/>
      <c r="R419" s="83"/>
      <c r="S419" s="83"/>
    </row>
    <row r="420" spans="1:20" x14ac:dyDescent="0.2">
      <c r="A420" s="58" t="s">
        <v>40</v>
      </c>
      <c r="B420" s="59"/>
      <c r="C420" s="89">
        <f>+'Stone Processing'!C420</f>
        <v>0</v>
      </c>
      <c r="D420" s="58" t="s">
        <v>33</v>
      </c>
      <c r="E420" s="82" t="str">
        <f>IF('Stone Processing'!E420=" "," ",IF('Stone Processing'!E420=1,'Stone Processing'!E420,"  "))</f>
        <v xml:space="preserve"> </v>
      </c>
      <c r="F420" s="58" t="s">
        <v>34</v>
      </c>
      <c r="G420" s="110"/>
      <c r="H420" s="110"/>
      <c r="I420" s="152"/>
      <c r="J420" s="83"/>
      <c r="K420" s="83"/>
      <c r="L420" s="83"/>
      <c r="M420" s="83"/>
      <c r="N420" s="83"/>
      <c r="O420" s="83"/>
      <c r="Q420" s="83"/>
      <c r="R420" s="83"/>
      <c r="S420" s="83"/>
    </row>
    <row r="421" spans="1:20" x14ac:dyDescent="0.2">
      <c r="A421" s="58" t="s">
        <v>35</v>
      </c>
      <c r="B421" s="82">
        <f>+'Stone Processing'!B421</f>
        <v>0</v>
      </c>
      <c r="C421" s="82">
        <f>C422*8760</f>
        <v>0</v>
      </c>
      <c r="D421" s="58" t="s">
        <v>36</v>
      </c>
      <c r="E421" s="82" t="str">
        <f>IF('Stone Processing'!E421=" "," ",IF('Stone Processing'!E421&gt;0,'Stone Processing'!E421,IF('Stone Processing'!E421="NTP","NTP", " ")))</f>
        <v xml:space="preserve"> </v>
      </c>
      <c r="F421" s="58" t="s">
        <v>37</v>
      </c>
      <c r="G421" s="110">
        <v>3.0000000000000001E-3</v>
      </c>
      <c r="H421" s="110">
        <v>1.1000000000000001E-3</v>
      </c>
      <c r="I421" s="151">
        <f>(H421*2.9)/9.8</f>
        <v>3.2551020408163266E-4</v>
      </c>
      <c r="J421" s="83"/>
      <c r="K421" s="83"/>
      <c r="L421" s="83"/>
      <c r="M421" s="83"/>
      <c r="N421" s="83"/>
      <c r="O421" s="83"/>
      <c r="Q421" s="83"/>
      <c r="R421" s="83"/>
      <c r="S421" s="83"/>
    </row>
    <row r="422" spans="1:20" x14ac:dyDescent="0.2">
      <c r="A422" s="58" t="s">
        <v>38</v>
      </c>
      <c r="B422" s="82">
        <f>+'Stone Processing'!B422</f>
        <v>0</v>
      </c>
      <c r="C422" s="82">
        <f>+'Stone Processing'!C422</f>
        <v>0</v>
      </c>
      <c r="D422" s="58" t="s">
        <v>97</v>
      </c>
      <c r="E422" s="82" t="str">
        <f>IF('Stone Processing'!E422=" "," ",IF('Stone Processing'!E422&gt;0,'Stone Processing'!E422,IF('Stone Processing'!E422="NTP","NTP", " ")))</f>
        <v xml:space="preserve"> </v>
      </c>
      <c r="F422" s="58" t="s">
        <v>98</v>
      </c>
      <c r="G422" s="110">
        <v>1.3999999999999999E-4</v>
      </c>
      <c r="H422" s="110">
        <v>4.6E-5</v>
      </c>
      <c r="I422" s="151">
        <f>1.3*10^-5</f>
        <v>1.3000000000000001E-5</v>
      </c>
      <c r="J422" s="83"/>
      <c r="K422" s="83"/>
      <c r="L422" s="83"/>
      <c r="M422" s="83"/>
      <c r="N422" s="83"/>
      <c r="O422" s="83"/>
      <c r="Q422" s="83"/>
      <c r="R422" s="83"/>
      <c r="S422" s="83"/>
    </row>
    <row r="423" spans="1:20" x14ac:dyDescent="0.2">
      <c r="A423" s="58" t="s">
        <v>99</v>
      </c>
      <c r="B423" s="82">
        <f>+'Stone Processing'!B423</f>
        <v>0</v>
      </c>
      <c r="C423" s="86"/>
      <c r="D423" s="58" t="s">
        <v>100</v>
      </c>
      <c r="E423" s="82" t="str">
        <f>IF('Stone Processing'!E423=" "," ",IF('Stone Processing'!E423&gt;0,'Stone Processing'!E423,IF('Stone Processing'!E423="NTP","NTP", " ")))</f>
        <v xml:space="preserve"> </v>
      </c>
      <c r="F423" s="58" t="s">
        <v>101</v>
      </c>
      <c r="G423" s="110">
        <f>G421*(1-0.99)</f>
        <v>3.0000000000000028E-5</v>
      </c>
      <c r="H423" s="110">
        <f>H421*(1-0.99)</f>
        <v>1.100000000000001E-5</v>
      </c>
      <c r="I423" s="151">
        <f>I421*(1-0.99)</f>
        <v>3.2551020408163294E-6</v>
      </c>
      <c r="J423" s="83">
        <f>C421*(E421*G421+E422*G422+E423*G423)/2000</f>
        <v>0</v>
      </c>
      <c r="K423" s="83">
        <f>C421*(E421*H421+E422*H422+E423*H423)/2000</f>
        <v>0</v>
      </c>
      <c r="L423" s="83">
        <f>$C421*($E421*I421+$E422*I422+$E423*I423)/2000</f>
        <v>0</v>
      </c>
      <c r="M423" s="83">
        <f>C422*(E421*G421+E422*G422+E423*G423)</f>
        <v>0</v>
      </c>
      <c r="N423" s="83">
        <f>C422*(E421*H421+E422*H422+E423*H423)</f>
        <v>0</v>
      </c>
      <c r="O423" s="83">
        <f>$C422*($E421*I421+$E422*I422+$E423*I423)</f>
        <v>0</v>
      </c>
      <c r="P423" s="83">
        <f>C422*8760*G421/2000*(E421+E422+E423)</f>
        <v>0</v>
      </c>
      <c r="Q423" s="83">
        <f>C422*8760*H421/2000*(E421+E422+E423)</f>
        <v>0</v>
      </c>
      <c r="R423" s="83">
        <f>$C422*8760*I421/2000*(E421+E422+E423)</f>
        <v>0</v>
      </c>
      <c r="S423" s="83" t="str">
        <f>IF($B423=" "," ",IF($B423=4,K423,"0"))</f>
        <v xml:space="preserve"> </v>
      </c>
      <c r="T423" s="83" t="str">
        <f>IF($B423=" "," ",IF($B423=4,L423,"0"))</f>
        <v xml:space="preserve"> </v>
      </c>
    </row>
    <row r="424" spans="1:20" x14ac:dyDescent="0.2">
      <c r="B424" s="59"/>
      <c r="C424" s="59"/>
      <c r="E424" s="59"/>
      <c r="G424" s="110"/>
      <c r="H424" s="110"/>
      <c r="I424" s="152"/>
      <c r="J424" s="83"/>
      <c r="K424" s="83"/>
      <c r="L424" s="83"/>
      <c r="M424" s="83"/>
      <c r="N424" s="83"/>
      <c r="O424" s="83"/>
      <c r="Q424" s="83"/>
      <c r="R424" s="83"/>
      <c r="S424" s="83"/>
    </row>
    <row r="425" spans="1:20" x14ac:dyDescent="0.2">
      <c r="A425" s="58" t="s">
        <v>40</v>
      </c>
      <c r="B425" s="59"/>
      <c r="C425" s="81">
        <f>+'Stone Processing'!C425</f>
        <v>0</v>
      </c>
      <c r="D425" s="58" t="s">
        <v>33</v>
      </c>
      <c r="E425" s="82" t="str">
        <f>IF('Stone Processing'!E425=" "," ",IF('Stone Processing'!E425=1,'Stone Processing'!E425,"  "))</f>
        <v xml:space="preserve"> </v>
      </c>
      <c r="F425" s="58" t="s">
        <v>34</v>
      </c>
      <c r="G425" s="110"/>
      <c r="H425" s="110"/>
      <c r="I425" s="152"/>
      <c r="J425" s="83"/>
      <c r="K425" s="83"/>
      <c r="L425" s="83"/>
      <c r="M425" s="83"/>
      <c r="N425" s="83"/>
      <c r="O425" s="83"/>
      <c r="Q425" s="83"/>
      <c r="R425" s="83"/>
      <c r="S425" s="83"/>
    </row>
    <row r="426" spans="1:20" x14ac:dyDescent="0.2">
      <c r="A426" s="58" t="s">
        <v>35</v>
      </c>
      <c r="B426" s="82">
        <f>+'Stone Processing'!B426</f>
        <v>0</v>
      </c>
      <c r="C426" s="82">
        <f>C427*8760</f>
        <v>0</v>
      </c>
      <c r="D426" s="58" t="s">
        <v>36</v>
      </c>
      <c r="E426" s="82" t="str">
        <f>IF('Stone Processing'!E426=" "," ",IF('Stone Processing'!E426&gt;0,'Stone Processing'!E426,IF('Stone Processing'!E426="NTP","NTP", " ")))</f>
        <v xml:space="preserve"> </v>
      </c>
      <c r="F426" s="58" t="s">
        <v>37</v>
      </c>
      <c r="G426" s="110">
        <v>3.0000000000000001E-3</v>
      </c>
      <c r="H426" s="110">
        <v>1.1000000000000001E-3</v>
      </c>
      <c r="I426" s="151">
        <f>(H426*2.9)/9.8</f>
        <v>3.2551020408163266E-4</v>
      </c>
      <c r="J426" s="83"/>
      <c r="K426" s="83"/>
      <c r="L426" s="83"/>
      <c r="M426" s="83"/>
      <c r="N426" s="83"/>
      <c r="O426" s="83"/>
      <c r="Q426" s="83"/>
      <c r="R426" s="83"/>
      <c r="S426" s="83"/>
    </row>
    <row r="427" spans="1:20" x14ac:dyDescent="0.2">
      <c r="A427" s="58" t="s">
        <v>38</v>
      </c>
      <c r="B427" s="82">
        <f>+'Stone Processing'!B427</f>
        <v>0</v>
      </c>
      <c r="C427" s="82">
        <f>+'Stone Processing'!C427</f>
        <v>0</v>
      </c>
      <c r="D427" s="58" t="s">
        <v>97</v>
      </c>
      <c r="E427" s="82" t="str">
        <f>IF('Stone Processing'!E427=" "," ",IF('Stone Processing'!E427&gt;0,'Stone Processing'!E427,IF('Stone Processing'!E427="NTP","NTP", " ")))</f>
        <v xml:space="preserve"> </v>
      </c>
      <c r="F427" s="58" t="s">
        <v>98</v>
      </c>
      <c r="G427" s="110">
        <v>1.3999999999999999E-4</v>
      </c>
      <c r="H427" s="110">
        <v>4.6E-5</v>
      </c>
      <c r="I427" s="151">
        <f>1.3*10^-5</f>
        <v>1.3000000000000001E-5</v>
      </c>
      <c r="J427" s="83"/>
      <c r="K427" s="83"/>
      <c r="L427" s="83"/>
      <c r="M427" s="83"/>
      <c r="N427" s="83"/>
      <c r="O427" s="83"/>
      <c r="Q427" s="83"/>
      <c r="R427" s="83"/>
      <c r="S427" s="83"/>
    </row>
    <row r="428" spans="1:20" x14ac:dyDescent="0.2">
      <c r="A428" s="58" t="s">
        <v>99</v>
      </c>
      <c r="B428" s="82">
        <f>+'Stone Processing'!B428</f>
        <v>0</v>
      </c>
      <c r="C428" s="86"/>
      <c r="D428" s="58" t="s">
        <v>100</v>
      </c>
      <c r="E428" s="82" t="str">
        <f>IF('Stone Processing'!E428=" "," ",IF('Stone Processing'!E428&gt;0,'Stone Processing'!E428,IF('Stone Processing'!E428="NTP","NTP", " ")))</f>
        <v xml:space="preserve"> </v>
      </c>
      <c r="F428" s="58" t="s">
        <v>101</v>
      </c>
      <c r="G428" s="110">
        <f>G426*(1-0.99)</f>
        <v>3.0000000000000028E-5</v>
      </c>
      <c r="H428" s="110">
        <f>H426*(1-0.99)</f>
        <v>1.100000000000001E-5</v>
      </c>
      <c r="I428" s="151">
        <f>I426*(1-0.99)</f>
        <v>3.2551020408163294E-6</v>
      </c>
      <c r="J428" s="83">
        <f>C426*(E426*G426+E427*G427+E428*G428)/2000</f>
        <v>0</v>
      </c>
      <c r="K428" s="83">
        <f>C426*(E426*H426+E427*H427+E428*H428)/2000</f>
        <v>0</v>
      </c>
      <c r="L428" s="83">
        <f>$C426*($E426*I426+$E427*I427+$E428*I428)/2000</f>
        <v>0</v>
      </c>
      <c r="M428" s="83">
        <f>C427*(E426*G426+E427*G427+E428*G428)</f>
        <v>0</v>
      </c>
      <c r="N428" s="83">
        <f>C427*(E426*H426+E427*H427+E428*H428)</f>
        <v>0</v>
      </c>
      <c r="O428" s="83">
        <f>$C427*($E426*I426+$E427*I427+$E428*I428)</f>
        <v>0</v>
      </c>
      <c r="P428" s="83">
        <f>C427*8760*G426/2000*(E426+E427+E428)</f>
        <v>0</v>
      </c>
      <c r="Q428" s="83">
        <f>C427*8760*H426/2000*(E426+E427+E428)</f>
        <v>0</v>
      </c>
      <c r="R428" s="83">
        <f>$C427*8760*I426/2000*(E426+E427+E428)</f>
        <v>0</v>
      </c>
      <c r="S428" s="83" t="str">
        <f>IF($B428=" "," ",IF($B428=4,K428,"0"))</f>
        <v xml:space="preserve"> </v>
      </c>
      <c r="T428" s="83" t="str">
        <f>IF($B428=" "," ",IF($B428=4,L428,"0"))</f>
        <v xml:space="preserve"> </v>
      </c>
    </row>
    <row r="429" spans="1:20" x14ac:dyDescent="0.2">
      <c r="B429" s="59"/>
      <c r="C429" s="87"/>
      <c r="E429" s="59"/>
      <c r="I429" s="57"/>
      <c r="Q429" s="83"/>
      <c r="R429" s="83"/>
    </row>
    <row r="430" spans="1:20" x14ac:dyDescent="0.2">
      <c r="A430" s="58" t="s">
        <v>40</v>
      </c>
      <c r="B430" s="59"/>
      <c r="C430" s="81">
        <f>+'Stone Processing'!C430</f>
        <v>0</v>
      </c>
      <c r="D430" s="58" t="s">
        <v>33</v>
      </c>
      <c r="E430" s="82" t="str">
        <f>IF('Stone Processing'!E430=" "," ",IF('Stone Processing'!E430=1,'Stone Processing'!E430,"  "))</f>
        <v xml:space="preserve"> </v>
      </c>
      <c r="F430" s="58" t="s">
        <v>34</v>
      </c>
      <c r="G430" s="110"/>
      <c r="H430" s="110"/>
      <c r="I430" s="152"/>
      <c r="J430" s="83"/>
      <c r="K430" s="83"/>
      <c r="L430" s="83"/>
      <c r="M430" s="83"/>
      <c r="N430" s="83"/>
      <c r="O430" s="83"/>
      <c r="Q430" s="83"/>
      <c r="R430" s="83"/>
      <c r="S430" s="83"/>
    </row>
    <row r="431" spans="1:20" x14ac:dyDescent="0.2">
      <c r="A431" s="58" t="s">
        <v>35</v>
      </c>
      <c r="B431" s="82">
        <f>+'Stone Processing'!B431</f>
        <v>0</v>
      </c>
      <c r="C431" s="82">
        <f>C432*8760</f>
        <v>0</v>
      </c>
      <c r="D431" s="58" t="s">
        <v>36</v>
      </c>
      <c r="E431" s="82" t="str">
        <f>IF('Stone Processing'!E431=" "," ",IF('Stone Processing'!E431&gt;0,'Stone Processing'!E431,IF('Stone Processing'!E431="NTP","NTP", " ")))</f>
        <v xml:space="preserve"> </v>
      </c>
      <c r="F431" s="58" t="s">
        <v>37</v>
      </c>
      <c r="G431" s="110">
        <v>3.0000000000000001E-3</v>
      </c>
      <c r="H431" s="110">
        <v>1.1000000000000001E-3</v>
      </c>
      <c r="I431" s="151">
        <f>(H431*2.9)/9.8</f>
        <v>3.2551020408163266E-4</v>
      </c>
      <c r="J431" s="83"/>
      <c r="K431" s="83"/>
      <c r="L431" s="83"/>
      <c r="M431" s="83"/>
      <c r="N431" s="83"/>
      <c r="O431" s="83"/>
      <c r="Q431" s="83"/>
      <c r="R431" s="83"/>
      <c r="S431" s="83"/>
    </row>
    <row r="432" spans="1:20" x14ac:dyDescent="0.2">
      <c r="A432" s="58" t="s">
        <v>38</v>
      </c>
      <c r="B432" s="82">
        <f>+'Stone Processing'!B432</f>
        <v>0</v>
      </c>
      <c r="C432" s="82">
        <f>+'Stone Processing'!C432</f>
        <v>0</v>
      </c>
      <c r="D432" s="58" t="s">
        <v>97</v>
      </c>
      <c r="E432" s="82" t="str">
        <f>IF('Stone Processing'!E432=" "," ",IF('Stone Processing'!E432&gt;0,'Stone Processing'!E432,IF('Stone Processing'!E432="NTP","NTP", " ")))</f>
        <v xml:space="preserve"> </v>
      </c>
      <c r="F432" s="58" t="s">
        <v>98</v>
      </c>
      <c r="G432" s="110">
        <v>1.3999999999999999E-4</v>
      </c>
      <c r="H432" s="110">
        <v>4.6E-5</v>
      </c>
      <c r="I432" s="151">
        <f>1.3*10^-5</f>
        <v>1.3000000000000001E-5</v>
      </c>
      <c r="J432" s="83"/>
      <c r="K432" s="83"/>
      <c r="L432" s="83"/>
      <c r="M432" s="83"/>
      <c r="N432" s="83"/>
      <c r="O432" s="83"/>
      <c r="S432" s="83"/>
    </row>
    <row r="433" spans="1:20" x14ac:dyDescent="0.2">
      <c r="A433" s="58" t="s">
        <v>99</v>
      </c>
      <c r="B433" s="82">
        <f>+'Stone Processing'!B433</f>
        <v>0</v>
      </c>
      <c r="C433" s="86"/>
      <c r="D433" s="58" t="s">
        <v>100</v>
      </c>
      <c r="E433" s="82" t="str">
        <f>IF('Stone Processing'!E433=" "," ",IF('Stone Processing'!E433&gt;0,'Stone Processing'!E433,IF('Stone Processing'!E433="NTP","NTP", " ")))</f>
        <v xml:space="preserve"> </v>
      </c>
      <c r="F433" s="58" t="s">
        <v>101</v>
      </c>
      <c r="G433" s="110">
        <f>G431*(1-0.99)</f>
        <v>3.0000000000000028E-5</v>
      </c>
      <c r="H433" s="110">
        <f>H431*(1-0.99)</f>
        <v>1.100000000000001E-5</v>
      </c>
      <c r="I433" s="151">
        <f>I431*(1-0.99)</f>
        <v>3.2551020408163294E-6</v>
      </c>
      <c r="J433" s="83">
        <f>C431*(E431*G431+E432*G432+E433*G433)/2000</f>
        <v>0</v>
      </c>
      <c r="K433" s="83">
        <f>C431*(E431*H431+E432*H432+E433*H433)/2000</f>
        <v>0</v>
      </c>
      <c r="L433" s="83">
        <f>$C431*($E431*I431+$E432*I432+$E433*I433)/2000</f>
        <v>0</v>
      </c>
      <c r="M433" s="83">
        <f>C432*(E431*G431+E432*G432+E433*G433)</f>
        <v>0</v>
      </c>
      <c r="N433" s="83">
        <f>C432*(E431*H431+E432*H432+E433*H433)</f>
        <v>0</v>
      </c>
      <c r="O433" s="83">
        <f>$C432*($E431*I431+$E432*I432+$E433*I433)</f>
        <v>0</v>
      </c>
      <c r="P433" s="83">
        <f>C432*8760*G431/2000*(E431+E432+E433)</f>
        <v>0</v>
      </c>
      <c r="Q433" s="83">
        <f>C432*8760*H431/2000*(E431+E432+E433)</f>
        <v>0</v>
      </c>
      <c r="R433" s="83">
        <f>$C432*8760*I431/2000*(E431+E432+E433)</f>
        <v>0</v>
      </c>
      <c r="S433" s="83" t="str">
        <f>IF($B433=" "," ",IF($B433=4,K433,"0"))</f>
        <v xml:space="preserve"> </v>
      </c>
      <c r="T433" s="83" t="str">
        <f>IF($B433=" "," ",IF($B433=4,L433,"0"))</f>
        <v xml:space="preserve"> </v>
      </c>
    </row>
    <row r="434" spans="1:20" x14ac:dyDescent="0.2">
      <c r="B434" s="59"/>
      <c r="C434" s="59"/>
      <c r="E434" s="59"/>
      <c r="G434" s="110"/>
      <c r="H434" s="110"/>
      <c r="I434" s="152"/>
      <c r="J434" s="83"/>
      <c r="K434" s="83"/>
      <c r="L434" s="83"/>
      <c r="M434" s="83"/>
      <c r="N434" s="83"/>
      <c r="O434" s="83"/>
      <c r="Q434" s="83"/>
      <c r="R434" s="83"/>
      <c r="S434" s="83"/>
    </row>
    <row r="435" spans="1:20" x14ac:dyDescent="0.2">
      <c r="A435" s="58" t="s">
        <v>40</v>
      </c>
      <c r="B435" s="59"/>
      <c r="C435" s="81">
        <f>+'Stone Processing'!C435</f>
        <v>0</v>
      </c>
      <c r="D435" s="58" t="s">
        <v>33</v>
      </c>
      <c r="E435" s="82" t="str">
        <f>IF('Stone Processing'!E435=" "," ",IF('Stone Processing'!E435=1,'Stone Processing'!E435,"  "))</f>
        <v xml:space="preserve"> </v>
      </c>
      <c r="F435" s="58" t="s">
        <v>34</v>
      </c>
      <c r="G435" s="110"/>
      <c r="H435" s="110"/>
      <c r="I435" s="152"/>
      <c r="J435" s="83"/>
      <c r="K435" s="83"/>
      <c r="L435" s="83"/>
      <c r="M435" s="83"/>
      <c r="N435" s="83"/>
      <c r="O435" s="83"/>
      <c r="Q435" s="83"/>
      <c r="R435" s="83"/>
      <c r="S435" s="83"/>
    </row>
    <row r="436" spans="1:20" x14ac:dyDescent="0.2">
      <c r="A436" s="58" t="s">
        <v>35</v>
      </c>
      <c r="B436" s="82">
        <f>+'Stone Processing'!B436</f>
        <v>0</v>
      </c>
      <c r="C436" s="82">
        <f>C437*8760</f>
        <v>0</v>
      </c>
      <c r="D436" s="58" t="s">
        <v>36</v>
      </c>
      <c r="E436" s="82" t="str">
        <f>IF('Stone Processing'!E436=" "," ",IF('Stone Processing'!E436&gt;0,'Stone Processing'!E436,IF('Stone Processing'!E436="NTP","NTP", " ")))</f>
        <v xml:space="preserve"> </v>
      </c>
      <c r="F436" s="58" t="s">
        <v>37</v>
      </c>
      <c r="G436" s="110">
        <v>3.0000000000000001E-3</v>
      </c>
      <c r="H436" s="110">
        <v>1.1000000000000001E-3</v>
      </c>
      <c r="I436" s="151">
        <f>(H436*2.9)/9.8</f>
        <v>3.2551020408163266E-4</v>
      </c>
      <c r="J436" s="83"/>
      <c r="K436" s="83"/>
      <c r="L436" s="83"/>
      <c r="M436" s="83"/>
      <c r="N436" s="83"/>
      <c r="O436" s="83"/>
      <c r="Q436" s="83"/>
      <c r="R436" s="83"/>
      <c r="S436" s="83"/>
    </row>
    <row r="437" spans="1:20" x14ac:dyDescent="0.2">
      <c r="A437" s="58" t="s">
        <v>38</v>
      </c>
      <c r="B437" s="82">
        <f>+'Stone Processing'!B437</f>
        <v>0</v>
      </c>
      <c r="C437" s="82">
        <f>+'Stone Processing'!C437</f>
        <v>0</v>
      </c>
      <c r="D437" s="58" t="s">
        <v>97</v>
      </c>
      <c r="E437" s="82" t="str">
        <f>IF('Stone Processing'!E437=" "," ",IF('Stone Processing'!E437&gt;0,'Stone Processing'!E437,IF('Stone Processing'!E437="NTP","NTP", " ")))</f>
        <v xml:space="preserve"> </v>
      </c>
      <c r="F437" s="58" t="s">
        <v>98</v>
      </c>
      <c r="G437" s="110">
        <v>1.3999999999999999E-4</v>
      </c>
      <c r="H437" s="110">
        <v>4.6E-5</v>
      </c>
      <c r="I437" s="151">
        <f>1.3*10^-5</f>
        <v>1.3000000000000001E-5</v>
      </c>
      <c r="J437" s="83"/>
      <c r="K437" s="83"/>
      <c r="L437" s="83"/>
      <c r="M437" s="83"/>
      <c r="N437" s="83"/>
      <c r="O437" s="83"/>
      <c r="Q437" s="83"/>
      <c r="R437" s="83"/>
      <c r="S437" s="83"/>
    </row>
    <row r="438" spans="1:20" x14ac:dyDescent="0.2">
      <c r="A438" s="58" t="s">
        <v>99</v>
      </c>
      <c r="B438" s="82">
        <f>+'Stone Processing'!B438</f>
        <v>0</v>
      </c>
      <c r="C438" s="85"/>
      <c r="D438" s="58" t="s">
        <v>100</v>
      </c>
      <c r="E438" s="82" t="str">
        <f>IF('Stone Processing'!E438=" "," ",IF('Stone Processing'!E438&gt;0,'Stone Processing'!E438,IF('Stone Processing'!E438="NTP","NTP", " ")))</f>
        <v xml:space="preserve"> </v>
      </c>
      <c r="F438" s="58" t="s">
        <v>101</v>
      </c>
      <c r="G438" s="110">
        <f>G436*(1-0.99)</f>
        <v>3.0000000000000028E-5</v>
      </c>
      <c r="H438" s="110">
        <f>H436*(1-0.99)</f>
        <v>1.100000000000001E-5</v>
      </c>
      <c r="I438" s="151">
        <f>I436*(1-0.99)</f>
        <v>3.2551020408163294E-6</v>
      </c>
      <c r="J438" s="83">
        <f>C436*(E436*G436+E437*G437+E438*G438)/2000</f>
        <v>0</v>
      </c>
      <c r="K438" s="83">
        <f>C436*(E436*H436+E437*H437+E438*H438)/2000</f>
        <v>0</v>
      </c>
      <c r="L438" s="83">
        <f>$C436*($E436*I436+$E437*I437+$E438*I438)/2000</f>
        <v>0</v>
      </c>
      <c r="M438" s="83">
        <f>C437*(E436*G436+E437*G437+E438*G438)</f>
        <v>0</v>
      </c>
      <c r="N438" s="83">
        <f>C437*(E436*H436+E437*H437+E438*H438)</f>
        <v>0</v>
      </c>
      <c r="O438" s="83">
        <f>$C437*($E436*I436+$E437*I437+$E438*I438)</f>
        <v>0</v>
      </c>
      <c r="P438" s="83">
        <f>C437*8760*G436/2000*(E436+E437+E438)</f>
        <v>0</v>
      </c>
      <c r="Q438" s="83">
        <f>C437*8760*H436/2000*(E436+E437+E438)</f>
        <v>0</v>
      </c>
      <c r="R438" s="83">
        <f>$C437*8760*I436/2000*(E436+E437+E438)</f>
        <v>0</v>
      </c>
      <c r="S438" s="83" t="str">
        <f>IF($B438=" "," ",IF($B438=4,K438,"0"))</f>
        <v xml:space="preserve"> </v>
      </c>
      <c r="T438" s="83" t="str">
        <f>IF($B438=" "," ",IF($B438=4,L438,"0"))</f>
        <v xml:space="preserve"> </v>
      </c>
    </row>
    <row r="439" spans="1:20" x14ac:dyDescent="0.2">
      <c r="B439" s="59"/>
      <c r="C439" s="88"/>
      <c r="D439" s="58"/>
      <c r="E439" s="88"/>
      <c r="G439" s="110"/>
      <c r="H439" s="110"/>
      <c r="I439" s="152"/>
      <c r="J439" s="83"/>
      <c r="K439" s="83"/>
      <c r="L439" s="83"/>
      <c r="M439" s="83"/>
      <c r="N439" s="83"/>
      <c r="O439" s="83"/>
      <c r="Q439" s="83"/>
      <c r="R439" s="83"/>
      <c r="S439" s="83"/>
    </row>
    <row r="440" spans="1:20" x14ac:dyDescent="0.2">
      <c r="A440" s="58" t="s">
        <v>40</v>
      </c>
      <c r="B440" s="59"/>
      <c r="C440" s="89">
        <f>+'Stone Processing'!C440</f>
        <v>0</v>
      </c>
      <c r="D440" s="58" t="s">
        <v>33</v>
      </c>
      <c r="E440" s="82" t="str">
        <f>IF('Stone Processing'!E440=" "," ",IF('Stone Processing'!E440=1,'Stone Processing'!E440,"  "))</f>
        <v xml:space="preserve"> </v>
      </c>
      <c r="F440" s="58" t="s">
        <v>34</v>
      </c>
      <c r="G440" s="110"/>
      <c r="H440" s="110"/>
      <c r="I440" s="152"/>
      <c r="J440" s="83"/>
      <c r="K440" s="83"/>
      <c r="L440" s="83"/>
      <c r="M440" s="83"/>
      <c r="N440" s="83"/>
      <c r="O440" s="83"/>
      <c r="Q440" s="83"/>
      <c r="R440" s="83"/>
      <c r="S440" s="83"/>
    </row>
    <row r="441" spans="1:20" x14ac:dyDescent="0.2">
      <c r="A441" s="58" t="s">
        <v>35</v>
      </c>
      <c r="B441" s="82">
        <f>+'Stone Processing'!B441</f>
        <v>0</v>
      </c>
      <c r="C441" s="82">
        <f>C442*8760</f>
        <v>0</v>
      </c>
      <c r="D441" s="58" t="s">
        <v>36</v>
      </c>
      <c r="E441" s="82" t="str">
        <f>IF('Stone Processing'!E441=" "," ",IF('Stone Processing'!E441&gt;0,'Stone Processing'!E441,IF('Stone Processing'!E441="NTP","NTP", " ")))</f>
        <v xml:space="preserve"> </v>
      </c>
      <c r="F441" s="58" t="s">
        <v>37</v>
      </c>
      <c r="G441" s="110">
        <v>3.0000000000000001E-3</v>
      </c>
      <c r="H441" s="110">
        <v>1.1000000000000001E-3</v>
      </c>
      <c r="I441" s="151">
        <f>(H441*2.9)/9.8</f>
        <v>3.2551020408163266E-4</v>
      </c>
      <c r="J441" s="83"/>
      <c r="K441" s="83"/>
      <c r="L441" s="83"/>
      <c r="M441" s="83"/>
      <c r="N441" s="83"/>
      <c r="O441" s="83"/>
      <c r="Q441" s="83"/>
      <c r="R441" s="83"/>
      <c r="S441" s="83"/>
    </row>
    <row r="442" spans="1:20" x14ac:dyDescent="0.2">
      <c r="A442" s="58" t="s">
        <v>38</v>
      </c>
      <c r="B442" s="82">
        <f>+'Stone Processing'!B442</f>
        <v>0</v>
      </c>
      <c r="C442" s="82">
        <f>+'Stone Processing'!C442</f>
        <v>0</v>
      </c>
      <c r="D442" s="58" t="s">
        <v>97</v>
      </c>
      <c r="E442" s="82" t="str">
        <f>IF('Stone Processing'!E442=" "," ",IF('Stone Processing'!E442&gt;0,'Stone Processing'!E442,IF('Stone Processing'!E442="NTP","NTP", " ")))</f>
        <v xml:space="preserve"> </v>
      </c>
      <c r="F442" s="58" t="s">
        <v>98</v>
      </c>
      <c r="G442" s="110">
        <v>1.3999999999999999E-4</v>
      </c>
      <c r="H442" s="110">
        <v>4.6E-5</v>
      </c>
      <c r="I442" s="151">
        <f>1.3*10^-5</f>
        <v>1.3000000000000001E-5</v>
      </c>
      <c r="J442" s="83"/>
      <c r="K442" s="83"/>
      <c r="L442" s="83"/>
      <c r="M442" s="83"/>
      <c r="N442" s="83"/>
      <c r="O442" s="83"/>
      <c r="Q442" s="83"/>
      <c r="R442" s="83"/>
      <c r="S442" s="83"/>
    </row>
    <row r="443" spans="1:20" x14ac:dyDescent="0.2">
      <c r="A443" s="58" t="s">
        <v>99</v>
      </c>
      <c r="B443" s="82">
        <f>+'Stone Processing'!B443</f>
        <v>0</v>
      </c>
      <c r="C443" s="86"/>
      <c r="D443" s="58" t="s">
        <v>100</v>
      </c>
      <c r="E443" s="82" t="str">
        <f>IF('Stone Processing'!E443=" "," ",IF('Stone Processing'!E443&gt;0,'Stone Processing'!E443,IF('Stone Processing'!E443="NTP","NTP", " ")))</f>
        <v xml:space="preserve"> </v>
      </c>
      <c r="F443" s="58" t="s">
        <v>101</v>
      </c>
      <c r="G443" s="110">
        <f>G441*(1-0.99)</f>
        <v>3.0000000000000028E-5</v>
      </c>
      <c r="H443" s="110">
        <f>H441*(1-0.99)</f>
        <v>1.100000000000001E-5</v>
      </c>
      <c r="I443" s="151">
        <f>I441*(1-0.99)</f>
        <v>3.2551020408163294E-6</v>
      </c>
      <c r="J443" s="83">
        <f>C441*(E441*G441+E442*G442+E443*G443)/2000</f>
        <v>0</v>
      </c>
      <c r="K443" s="83">
        <f>C441*(E441*H441+E442*H442+E443*H443)/2000</f>
        <v>0</v>
      </c>
      <c r="L443" s="83">
        <f>$C441*($E441*I441+$E442*I442+$E443*I443)/2000</f>
        <v>0</v>
      </c>
      <c r="M443" s="83">
        <f>C442*(E441*G441+E442*G442+E443*G443)</f>
        <v>0</v>
      </c>
      <c r="N443" s="83">
        <f>C442*(E441*H441+E442*H442+E443*H443)</f>
        <v>0</v>
      </c>
      <c r="O443" s="83">
        <f>$C442*($E441*I441+$E442*I442+$E443*I443)</f>
        <v>0</v>
      </c>
      <c r="P443" s="83">
        <f>C442*8760*G441/2000*(E441+E442+E443)</f>
        <v>0</v>
      </c>
      <c r="Q443" s="83">
        <f>C442*8760*H441/2000*(E441+E442+E443)</f>
        <v>0</v>
      </c>
      <c r="R443" s="83">
        <f>$C442*8760*I441/2000*(E441+E442+E443)</f>
        <v>0</v>
      </c>
      <c r="S443" s="83" t="str">
        <f>IF($B443=" "," ",IF($B443=4,K443,"0"))</f>
        <v xml:space="preserve"> </v>
      </c>
      <c r="T443" s="83" t="str">
        <f>IF($B443=" "," ",IF($B443=4,L443,"0"))</f>
        <v xml:space="preserve"> </v>
      </c>
    </row>
    <row r="444" spans="1:20" x14ac:dyDescent="0.2">
      <c r="B444" s="59"/>
      <c r="C444" s="59"/>
      <c r="E444" s="59"/>
      <c r="S444" s="226" t="s">
        <v>61</v>
      </c>
      <c r="T444" s="226"/>
    </row>
    <row r="445" spans="1:20" x14ac:dyDescent="0.2">
      <c r="G445" s="57"/>
      <c r="H445" s="57"/>
      <c r="I445" s="57"/>
      <c r="J445" s="208" t="s">
        <v>96</v>
      </c>
      <c r="K445" s="208"/>
      <c r="L445" s="208"/>
      <c r="M445" s="208" t="s">
        <v>96</v>
      </c>
      <c r="N445" s="208"/>
      <c r="O445" s="208"/>
      <c r="P445" s="219" t="s">
        <v>58</v>
      </c>
      <c r="Q445" s="219"/>
      <c r="R445" s="219"/>
      <c r="S445" s="219" t="s">
        <v>79</v>
      </c>
      <c r="T445" s="219"/>
    </row>
    <row r="446" spans="1:20" x14ac:dyDescent="0.2">
      <c r="G446" s="217" t="s">
        <v>16</v>
      </c>
      <c r="H446" s="217"/>
      <c r="I446" s="217"/>
      <c r="J446" s="208" t="s">
        <v>55</v>
      </c>
      <c r="K446" s="208"/>
      <c r="L446" s="208"/>
      <c r="M446" s="208" t="s">
        <v>56</v>
      </c>
      <c r="N446" s="208"/>
      <c r="O446" s="208"/>
      <c r="P446" s="218" t="s">
        <v>57</v>
      </c>
      <c r="Q446" s="218"/>
      <c r="R446" s="218"/>
      <c r="S446" s="218" t="s">
        <v>60</v>
      </c>
      <c r="T446" s="218"/>
    </row>
    <row r="447" spans="1:20" x14ac:dyDescent="0.2">
      <c r="G447" s="80" t="s">
        <v>17</v>
      </c>
      <c r="H447" s="80" t="s">
        <v>18</v>
      </c>
      <c r="I447" s="80" t="s">
        <v>51</v>
      </c>
      <c r="J447" s="80" t="s">
        <v>17</v>
      </c>
      <c r="K447" s="80" t="s">
        <v>19</v>
      </c>
      <c r="L447" s="80" t="s">
        <v>51</v>
      </c>
      <c r="M447" s="80" t="s">
        <v>17</v>
      </c>
      <c r="N447" s="80" t="s">
        <v>19</v>
      </c>
      <c r="O447" s="80" t="s">
        <v>51</v>
      </c>
      <c r="P447" s="80" t="s">
        <v>17</v>
      </c>
      <c r="Q447" s="80" t="s">
        <v>19</v>
      </c>
      <c r="R447" s="80" t="s">
        <v>51</v>
      </c>
      <c r="S447" s="80" t="s">
        <v>19</v>
      </c>
      <c r="T447" s="80" t="s">
        <v>51</v>
      </c>
    </row>
    <row r="448" spans="1:20" x14ac:dyDescent="0.2">
      <c r="A448" s="58" t="s">
        <v>20</v>
      </c>
      <c r="D448" s="58" t="s">
        <v>21</v>
      </c>
      <c r="E448" s="58" t="s">
        <v>22</v>
      </c>
      <c r="G448" s="80" t="s">
        <v>23</v>
      </c>
      <c r="H448" s="80" t="s">
        <v>23</v>
      </c>
      <c r="I448" s="80" t="s">
        <v>23</v>
      </c>
      <c r="J448" s="80" t="s">
        <v>24</v>
      </c>
      <c r="K448" s="80" t="s">
        <v>24</v>
      </c>
      <c r="L448" s="80" t="s">
        <v>24</v>
      </c>
      <c r="M448" s="80" t="s">
        <v>25</v>
      </c>
      <c r="N448" s="80" t="s">
        <v>25</v>
      </c>
      <c r="O448" s="80" t="s">
        <v>24</v>
      </c>
      <c r="P448" s="80" t="s">
        <v>24</v>
      </c>
      <c r="Q448" s="80" t="s">
        <v>24</v>
      </c>
      <c r="R448" s="80" t="s">
        <v>24</v>
      </c>
      <c r="S448" s="80" t="s">
        <v>24</v>
      </c>
      <c r="T448" s="80" t="s">
        <v>24</v>
      </c>
    </row>
    <row r="449" spans="1:20" x14ac:dyDescent="0.2">
      <c r="A449" s="58" t="s">
        <v>26</v>
      </c>
      <c r="B449" s="58" t="s">
        <v>26</v>
      </c>
      <c r="D449" s="58" t="s">
        <v>27</v>
      </c>
      <c r="E449" s="58" t="s">
        <v>28</v>
      </c>
      <c r="G449" s="80" t="s">
        <v>29</v>
      </c>
      <c r="H449" s="80" t="s">
        <v>30</v>
      </c>
      <c r="I449" s="80" t="s">
        <v>30</v>
      </c>
      <c r="J449" s="80" t="s">
        <v>29</v>
      </c>
      <c r="K449" s="80" t="s">
        <v>29</v>
      </c>
      <c r="L449" s="80" t="s">
        <v>31</v>
      </c>
      <c r="M449" s="80" t="s">
        <v>31</v>
      </c>
      <c r="N449" s="80" t="s">
        <v>31</v>
      </c>
      <c r="O449" s="80" t="s">
        <v>31</v>
      </c>
      <c r="P449" s="80" t="s">
        <v>31</v>
      </c>
      <c r="Q449" s="80" t="s">
        <v>31</v>
      </c>
      <c r="R449" s="80" t="s">
        <v>31</v>
      </c>
      <c r="S449" s="80" t="s">
        <v>31</v>
      </c>
      <c r="T449" s="80" t="s">
        <v>31</v>
      </c>
    </row>
    <row r="450" spans="1:20" x14ac:dyDescent="0.2">
      <c r="A450" s="58" t="s">
        <v>41</v>
      </c>
      <c r="B450" s="59"/>
      <c r="C450" s="81">
        <f>+'Stone Processing'!C450</f>
        <v>0</v>
      </c>
      <c r="D450" s="58" t="s">
        <v>33</v>
      </c>
      <c r="E450" s="82" t="str">
        <f>IF('Stone Processing'!E450=" "," ",IF('Stone Processing'!E450=1,'Stone Processing'!E450,"  "))</f>
        <v xml:space="preserve"> </v>
      </c>
      <c r="F450" s="58" t="s">
        <v>34</v>
      </c>
      <c r="G450" s="110"/>
      <c r="H450" s="110"/>
      <c r="I450" s="110"/>
      <c r="J450" s="83"/>
      <c r="K450" s="83"/>
      <c r="L450" s="83"/>
      <c r="M450" s="83"/>
      <c r="N450" s="83"/>
      <c r="O450" s="83"/>
      <c r="Q450" s="83"/>
      <c r="R450" s="83"/>
      <c r="S450" s="83"/>
    </row>
    <row r="451" spans="1:20" x14ac:dyDescent="0.2">
      <c r="A451" s="58" t="s">
        <v>35</v>
      </c>
      <c r="B451" s="82">
        <f>+'Stone Processing'!B451</f>
        <v>0</v>
      </c>
      <c r="C451" s="82">
        <f>C452*8760</f>
        <v>0</v>
      </c>
      <c r="D451" s="58" t="s">
        <v>36</v>
      </c>
      <c r="E451" s="82" t="str">
        <f>IF('Stone Processing'!E451=" "," ",IF('Stone Processing'!E451&gt;0,'Stone Processing'!E451,IF('Stone Processing'!E451="NTP","NTP", " ")))</f>
        <v xml:space="preserve"> </v>
      </c>
      <c r="F451" s="58" t="s">
        <v>37</v>
      </c>
      <c r="G451" s="110">
        <v>6.0000000000000001E-3</v>
      </c>
      <c r="H451" s="110">
        <v>2.2000000000000001E-3</v>
      </c>
      <c r="I451" s="151">
        <f>(H451*2.9)/9.8</f>
        <v>6.5102040816326532E-4</v>
      </c>
      <c r="J451" s="83"/>
      <c r="K451" s="83"/>
      <c r="L451" s="83"/>
      <c r="M451" s="83"/>
      <c r="N451" s="83"/>
      <c r="O451" s="83"/>
      <c r="Q451" s="83"/>
      <c r="R451" s="83"/>
      <c r="S451" s="83"/>
    </row>
    <row r="452" spans="1:20" x14ac:dyDescent="0.2">
      <c r="A452" s="58" t="s">
        <v>38</v>
      </c>
      <c r="B452" s="82">
        <f>+'Stone Processing'!B452</f>
        <v>0</v>
      </c>
      <c r="C452" s="82">
        <f>+'Stone Processing'!C452</f>
        <v>0</v>
      </c>
      <c r="D452" s="58" t="s">
        <v>97</v>
      </c>
      <c r="E452" s="82" t="str">
        <f>IF('Stone Processing'!E452=" "," ",IF('Stone Processing'!E452&gt;0,'Stone Processing'!E452,IF('Stone Processing'!E452="NTP","NTP", " ")))</f>
        <v xml:space="preserve"> </v>
      </c>
      <c r="F452" s="58" t="s">
        <v>98</v>
      </c>
      <c r="G452" s="110">
        <v>2.7999999999999998E-4</v>
      </c>
      <c r="H452" s="110">
        <v>9.2E-5</v>
      </c>
      <c r="I452" s="151">
        <f>0.000013*2</f>
        <v>2.5999999999999998E-5</v>
      </c>
      <c r="J452" s="83"/>
      <c r="K452" s="83"/>
      <c r="L452" s="83"/>
      <c r="M452" s="83"/>
      <c r="N452" s="83"/>
      <c r="O452" s="83"/>
      <c r="Q452" s="83"/>
      <c r="R452" s="83"/>
      <c r="S452" s="83"/>
    </row>
    <row r="453" spans="1:20" x14ac:dyDescent="0.2">
      <c r="A453" s="58" t="s">
        <v>99</v>
      </c>
      <c r="B453" s="82">
        <f>+'Stone Processing'!B453</f>
        <v>0</v>
      </c>
      <c r="C453" s="86"/>
      <c r="D453" s="58" t="s">
        <v>100</v>
      </c>
      <c r="E453" s="82" t="str">
        <f>IF('Stone Processing'!E453=" "," ",IF('Stone Processing'!E453&gt;0,'Stone Processing'!E453,IF('Stone Processing'!E453="NTP","NTP", " ")))</f>
        <v xml:space="preserve"> </v>
      </c>
      <c r="F453" s="58" t="s">
        <v>101</v>
      </c>
      <c r="G453" s="110">
        <f>G451*(1-0.99)</f>
        <v>6.0000000000000056E-5</v>
      </c>
      <c r="H453" s="110">
        <f>H451*(1-0.99)</f>
        <v>2.200000000000002E-5</v>
      </c>
      <c r="I453" s="151">
        <f>I451*(1-0.99)</f>
        <v>6.5102040816326589E-6</v>
      </c>
      <c r="J453" s="83">
        <f>C451*(E451*G451+E452*G452+E453*G453)/2000</f>
        <v>0</v>
      </c>
      <c r="K453" s="83">
        <f>C451*(E451*H451+E452*H452+E453*H453)/2000</f>
        <v>0</v>
      </c>
      <c r="L453" s="83">
        <f>$C451*($E451*I451+$E452*I452+$E453*I453)/2000</f>
        <v>0</v>
      </c>
      <c r="M453" s="83">
        <f>C452*(E451*G451+E452*G452+E453*G453)</f>
        <v>0</v>
      </c>
      <c r="N453" s="83">
        <f>C452*(E451*H451+E452*H452+E453*H453)</f>
        <v>0</v>
      </c>
      <c r="O453" s="83">
        <f>$C452*($E451*I451+$E452*I452+$E453*I453)</f>
        <v>0</v>
      </c>
      <c r="P453" s="83">
        <f>C452*8760*G451/2000*(E451+E452+E453)</f>
        <v>0</v>
      </c>
      <c r="Q453" s="83">
        <f>C452*8760*H451/2000*(E451+E452+E453)</f>
        <v>0</v>
      </c>
      <c r="R453" s="83">
        <f>$C452*8760*I451/2000*(E451+E452+E453)</f>
        <v>0</v>
      </c>
      <c r="S453" s="83" t="str">
        <f>IF($B453=" "," ",IF($B453=4,K453,"0"))</f>
        <v xml:space="preserve"> </v>
      </c>
      <c r="T453" s="83" t="str">
        <f>IF($B453=" "," ",IF($B453=4,L453,"0"))</f>
        <v xml:space="preserve"> </v>
      </c>
    </row>
    <row r="454" spans="1:20" x14ac:dyDescent="0.2">
      <c r="B454" s="59"/>
      <c r="C454" s="59"/>
      <c r="E454" s="59"/>
      <c r="G454" s="110"/>
      <c r="H454" s="110"/>
      <c r="I454" s="152"/>
      <c r="J454" s="83"/>
      <c r="K454" s="83"/>
      <c r="L454" s="83"/>
      <c r="M454" s="83"/>
      <c r="N454" s="83"/>
      <c r="O454" s="83"/>
      <c r="Q454" s="83"/>
      <c r="R454" s="83"/>
      <c r="S454" s="83"/>
    </row>
    <row r="455" spans="1:20" x14ac:dyDescent="0.2">
      <c r="A455" s="58" t="s">
        <v>41</v>
      </c>
      <c r="B455" s="59"/>
      <c r="C455" s="81">
        <f>+'Stone Processing'!C455</f>
        <v>0</v>
      </c>
      <c r="D455" s="58" t="s">
        <v>33</v>
      </c>
      <c r="E455" s="82" t="str">
        <f>IF('Stone Processing'!E455=" "," ",IF('Stone Processing'!E455=1,'Stone Processing'!E455,"  "))</f>
        <v xml:space="preserve"> </v>
      </c>
      <c r="F455" s="58" t="s">
        <v>34</v>
      </c>
      <c r="G455" s="110"/>
      <c r="H455" s="110"/>
      <c r="I455" s="152"/>
      <c r="J455" s="83"/>
      <c r="K455" s="83"/>
      <c r="L455" s="83"/>
      <c r="M455" s="83"/>
      <c r="N455" s="83"/>
      <c r="O455" s="83"/>
      <c r="Q455" s="83"/>
      <c r="R455" s="83"/>
      <c r="S455" s="83"/>
    </row>
    <row r="456" spans="1:20" x14ac:dyDescent="0.2">
      <c r="A456" s="58" t="s">
        <v>35</v>
      </c>
      <c r="B456" s="82">
        <f>+'Stone Processing'!B456</f>
        <v>0</v>
      </c>
      <c r="C456" s="82">
        <f>C457*8760</f>
        <v>0</v>
      </c>
      <c r="D456" s="58" t="s">
        <v>36</v>
      </c>
      <c r="E456" s="82" t="str">
        <f>IF('Stone Processing'!E456=" "," ",IF('Stone Processing'!E456&gt;0,'Stone Processing'!E456,IF('Stone Processing'!E456="NTP","NTP", " ")))</f>
        <v xml:space="preserve"> </v>
      </c>
      <c r="F456" s="58" t="s">
        <v>37</v>
      </c>
      <c r="G456" s="110">
        <v>6.0000000000000001E-3</v>
      </c>
      <c r="H456" s="110">
        <v>2.2000000000000001E-3</v>
      </c>
      <c r="I456" s="151">
        <f>(H456*2.9)/9.8</f>
        <v>6.5102040816326532E-4</v>
      </c>
      <c r="J456" s="83"/>
      <c r="K456" s="83"/>
      <c r="L456" s="83"/>
      <c r="M456" s="83"/>
      <c r="N456" s="83"/>
      <c r="O456" s="83"/>
      <c r="Q456" s="83"/>
      <c r="R456" s="83"/>
      <c r="S456" s="83"/>
    </row>
    <row r="457" spans="1:20" x14ac:dyDescent="0.2">
      <c r="A457" s="58" t="s">
        <v>38</v>
      </c>
      <c r="B457" s="82">
        <f>+'Stone Processing'!B457</f>
        <v>0</v>
      </c>
      <c r="C457" s="82">
        <f>+'Stone Processing'!C457</f>
        <v>0</v>
      </c>
      <c r="D457" s="58" t="s">
        <v>97</v>
      </c>
      <c r="E457" s="82" t="str">
        <f>IF('Stone Processing'!E457=" "," ",IF('Stone Processing'!E457&gt;0,'Stone Processing'!E457,IF('Stone Processing'!E457="NTP","NTP", " ")))</f>
        <v xml:space="preserve"> </v>
      </c>
      <c r="F457" s="58" t="s">
        <v>98</v>
      </c>
      <c r="G457" s="110">
        <v>2.7999999999999998E-4</v>
      </c>
      <c r="H457" s="110">
        <v>9.2E-5</v>
      </c>
      <c r="I457" s="151">
        <f>0.000013*2</f>
        <v>2.5999999999999998E-5</v>
      </c>
      <c r="J457" s="83"/>
      <c r="K457" s="83"/>
      <c r="L457" s="83"/>
      <c r="M457" s="83"/>
      <c r="N457" s="83"/>
      <c r="O457" s="83"/>
      <c r="Q457" s="83"/>
      <c r="R457" s="83"/>
      <c r="S457" s="83"/>
    </row>
    <row r="458" spans="1:20" x14ac:dyDescent="0.2">
      <c r="A458" s="58" t="s">
        <v>99</v>
      </c>
      <c r="B458" s="82">
        <f>+'Stone Processing'!B458</f>
        <v>0</v>
      </c>
      <c r="C458" s="86"/>
      <c r="D458" s="58" t="s">
        <v>100</v>
      </c>
      <c r="E458" s="82" t="str">
        <f>IF('Stone Processing'!E458=" "," ",IF('Stone Processing'!E458&gt;0,'Stone Processing'!E458,IF('Stone Processing'!E458="NTP","NTP", " ")))</f>
        <v xml:space="preserve"> </v>
      </c>
      <c r="F458" s="58" t="s">
        <v>101</v>
      </c>
      <c r="G458" s="110">
        <f>G456*(1-0.99)</f>
        <v>6.0000000000000056E-5</v>
      </c>
      <c r="H458" s="110">
        <f>H456*(1-0.99)</f>
        <v>2.200000000000002E-5</v>
      </c>
      <c r="I458" s="151">
        <f>I456*(1-0.99)</f>
        <v>6.5102040816326589E-6</v>
      </c>
      <c r="J458" s="83">
        <f>C456*(E456*G456+E457*G457+E458*G458)/2000</f>
        <v>0</v>
      </c>
      <c r="K458" s="83">
        <f>C456*(E456*H456+E457*H457+E458*H458)/2000</f>
        <v>0</v>
      </c>
      <c r="L458" s="83">
        <f>$C456*($E456*I456+$E457*I457+$E458*I458)/2000</f>
        <v>0</v>
      </c>
      <c r="M458" s="83">
        <f>C457*(E456*G456+E457*G457+E458*G458)</f>
        <v>0</v>
      </c>
      <c r="N458" s="83">
        <f>C457*(E456*H456+E457*H457+E458*H458)</f>
        <v>0</v>
      </c>
      <c r="O458" s="83">
        <f>$C457*($E456*I456+$E457*I457+$E458*I458)</f>
        <v>0</v>
      </c>
      <c r="P458" s="83">
        <f>C457*8760*G456/2000*(E456+E457+E458)</f>
        <v>0</v>
      </c>
      <c r="Q458" s="83">
        <f>C457*8760*H456/2000*(E456+E457+E458)</f>
        <v>0</v>
      </c>
      <c r="R458" s="83">
        <f>$C457*8760*I456/2000*(E456+E457+E458)</f>
        <v>0</v>
      </c>
      <c r="S458" s="83" t="str">
        <f>IF($B458=" "," ",IF($B458=4,K458,"0"))</f>
        <v xml:space="preserve"> </v>
      </c>
      <c r="T458" s="83" t="str">
        <f>IF($B458=" "," ",IF($B458=4,L458,"0"))</f>
        <v xml:space="preserve"> </v>
      </c>
    </row>
    <row r="459" spans="1:20" x14ac:dyDescent="0.2">
      <c r="B459" s="59"/>
      <c r="C459" s="59"/>
      <c r="E459" s="59"/>
      <c r="G459" s="110"/>
      <c r="H459" s="110"/>
      <c r="I459" s="152"/>
      <c r="J459" s="83"/>
      <c r="K459" s="83"/>
      <c r="L459" s="83"/>
      <c r="M459" s="83"/>
      <c r="N459" s="83"/>
      <c r="O459" s="83"/>
      <c r="Q459" s="83"/>
      <c r="R459" s="83"/>
      <c r="S459" s="83"/>
    </row>
    <row r="460" spans="1:20" x14ac:dyDescent="0.2">
      <c r="A460" s="58" t="s">
        <v>41</v>
      </c>
      <c r="B460" s="59"/>
      <c r="C460" s="81">
        <f>+'Stone Processing'!C460</f>
        <v>0</v>
      </c>
      <c r="D460" s="58" t="s">
        <v>33</v>
      </c>
      <c r="E460" s="82" t="str">
        <f>IF('Stone Processing'!E460=" "," ",IF('Stone Processing'!E460=1,'Stone Processing'!E460,"  "))</f>
        <v xml:space="preserve"> </v>
      </c>
      <c r="F460" s="58" t="s">
        <v>34</v>
      </c>
      <c r="G460" s="110"/>
      <c r="H460" s="110"/>
      <c r="I460" s="152"/>
      <c r="J460" s="83"/>
      <c r="K460" s="83"/>
      <c r="L460" s="83"/>
      <c r="M460" s="83"/>
      <c r="N460" s="83"/>
      <c r="O460" s="83"/>
      <c r="Q460" s="83"/>
      <c r="R460" s="83"/>
      <c r="S460" s="83"/>
    </row>
    <row r="461" spans="1:20" x14ac:dyDescent="0.2">
      <c r="A461" s="58" t="s">
        <v>35</v>
      </c>
      <c r="B461" s="82">
        <f>+'Stone Processing'!B461</f>
        <v>0</v>
      </c>
      <c r="C461" s="82">
        <f>C462*8760</f>
        <v>0</v>
      </c>
      <c r="D461" s="58" t="s">
        <v>36</v>
      </c>
      <c r="E461" s="82" t="str">
        <f>IF('Stone Processing'!E461=" "," ",IF('Stone Processing'!E461&gt;0,'Stone Processing'!E461,IF('Stone Processing'!E461="NTP","NTP", " ")))</f>
        <v xml:space="preserve"> </v>
      </c>
      <c r="F461" s="58" t="s">
        <v>37</v>
      </c>
      <c r="G461" s="110">
        <v>6.0000000000000001E-3</v>
      </c>
      <c r="H461" s="110">
        <v>2.2000000000000001E-3</v>
      </c>
      <c r="I461" s="151">
        <f>(H461*2.9)/9.8</f>
        <v>6.5102040816326532E-4</v>
      </c>
      <c r="J461" s="83"/>
      <c r="K461" s="83"/>
      <c r="L461" s="83"/>
      <c r="M461" s="83"/>
      <c r="N461" s="83"/>
      <c r="O461" s="83"/>
      <c r="Q461" s="83"/>
      <c r="R461" s="83"/>
      <c r="S461" s="83"/>
    </row>
    <row r="462" spans="1:20" x14ac:dyDescent="0.2">
      <c r="A462" s="58" t="s">
        <v>38</v>
      </c>
      <c r="B462" s="82">
        <f>+'Stone Processing'!B462</f>
        <v>0</v>
      </c>
      <c r="C462" s="82">
        <f>+'Stone Processing'!C462</f>
        <v>0</v>
      </c>
      <c r="D462" s="58" t="s">
        <v>97</v>
      </c>
      <c r="E462" s="82" t="str">
        <f>IF('Stone Processing'!E462=" "," ",IF('Stone Processing'!E462&gt;0,'Stone Processing'!E462,IF('Stone Processing'!E462="NTP","NTP", " ")))</f>
        <v xml:space="preserve"> </v>
      </c>
      <c r="F462" s="58" t="s">
        <v>98</v>
      </c>
      <c r="G462" s="110">
        <v>2.7999999999999998E-4</v>
      </c>
      <c r="H462" s="110">
        <v>9.2E-5</v>
      </c>
      <c r="I462" s="151">
        <f>0.000013*2</f>
        <v>2.5999999999999998E-5</v>
      </c>
      <c r="J462" s="83"/>
      <c r="K462" s="83"/>
      <c r="L462" s="83"/>
      <c r="M462" s="83"/>
      <c r="N462" s="83"/>
      <c r="O462" s="83"/>
      <c r="Q462" s="83"/>
      <c r="R462" s="83"/>
      <c r="S462" s="83"/>
    </row>
    <row r="463" spans="1:20" x14ac:dyDescent="0.2">
      <c r="A463" s="58" t="s">
        <v>99</v>
      </c>
      <c r="B463" s="82">
        <f>+'Stone Processing'!B463</f>
        <v>0</v>
      </c>
      <c r="C463" s="86"/>
      <c r="D463" s="58" t="s">
        <v>100</v>
      </c>
      <c r="E463" s="82" t="str">
        <f>IF('Stone Processing'!E463=" "," ",IF('Stone Processing'!E463&gt;0,'Stone Processing'!E463,IF('Stone Processing'!E463="NTP","NTP", " ")))</f>
        <v xml:space="preserve"> </v>
      </c>
      <c r="F463" s="58" t="s">
        <v>101</v>
      </c>
      <c r="G463" s="110">
        <f>G461*(1-0.99)</f>
        <v>6.0000000000000056E-5</v>
      </c>
      <c r="H463" s="110">
        <f>H461*(1-0.99)</f>
        <v>2.200000000000002E-5</v>
      </c>
      <c r="I463" s="151">
        <f>I461*(1-0.99)</f>
        <v>6.5102040816326589E-6</v>
      </c>
      <c r="J463" s="83">
        <f>C461*(E461*G461+E462*G462+E463*G463)/2000</f>
        <v>0</v>
      </c>
      <c r="K463" s="83">
        <f>C461*(E461*H461+E462*H462+E463*H463)/2000</f>
        <v>0</v>
      </c>
      <c r="L463" s="83">
        <f>$C461*($E461*I461+$E462*I462+$E463*I463)/2000</f>
        <v>0</v>
      </c>
      <c r="M463" s="83">
        <f>C462*(E461*G461+E462*G462+E463*G463)</f>
        <v>0</v>
      </c>
      <c r="N463" s="83">
        <f>C462*(E461*H461+E462*H462+E463*H463)</f>
        <v>0</v>
      </c>
      <c r="O463" s="83">
        <f>$C462*($E461*I461+$E462*I462+$E463*I463)</f>
        <v>0</v>
      </c>
      <c r="P463" s="83">
        <f>C462*8760*G461/2000*(E461+E462+E463)</f>
        <v>0</v>
      </c>
      <c r="Q463" s="83">
        <f>C462*8760*H461/2000*(E461+E462+E463)</f>
        <v>0</v>
      </c>
      <c r="R463" s="83">
        <f>$C462*8760*I461/2000*(E461+E462+E463)</f>
        <v>0</v>
      </c>
      <c r="S463" s="83" t="str">
        <f>IF($B463=" "," ",IF($B463=4,K463,"0"))</f>
        <v xml:space="preserve"> </v>
      </c>
      <c r="T463" s="83" t="str">
        <f>IF($B463=" "," ",IF($B463=4,L463,"0"))</f>
        <v xml:space="preserve"> </v>
      </c>
    </row>
    <row r="464" spans="1:20" ht="16.5" customHeight="1" x14ac:dyDescent="0.2">
      <c r="B464" s="59"/>
      <c r="C464" s="59"/>
      <c r="E464" s="59"/>
      <c r="G464" s="110"/>
      <c r="H464" s="110"/>
      <c r="I464" s="152"/>
      <c r="J464" s="83"/>
      <c r="K464" s="83"/>
      <c r="L464" s="83"/>
      <c r="M464" s="83"/>
      <c r="N464" s="83"/>
      <c r="O464" s="83"/>
      <c r="Q464" s="83"/>
      <c r="R464" s="83"/>
      <c r="S464" s="83"/>
    </row>
    <row r="465" spans="1:20" x14ac:dyDescent="0.2">
      <c r="A465" s="58" t="s">
        <v>41</v>
      </c>
      <c r="B465" s="59"/>
      <c r="C465" s="81">
        <f>+'Stone Processing'!C465</f>
        <v>0</v>
      </c>
      <c r="D465" s="58" t="s">
        <v>33</v>
      </c>
      <c r="E465" s="82" t="str">
        <f>IF('Stone Processing'!E465=" "," ",IF('Stone Processing'!E465=1,'Stone Processing'!E465,"  "))</f>
        <v xml:space="preserve"> </v>
      </c>
      <c r="F465" s="58" t="s">
        <v>34</v>
      </c>
      <c r="G465" s="110"/>
      <c r="H465" s="110"/>
      <c r="I465" s="152"/>
      <c r="J465" s="83"/>
      <c r="K465" s="83"/>
      <c r="L465" s="83"/>
      <c r="M465" s="83"/>
      <c r="N465" s="83"/>
      <c r="O465" s="83"/>
      <c r="Q465" s="83"/>
      <c r="R465" s="83"/>
      <c r="S465" s="83"/>
    </row>
    <row r="466" spans="1:20" x14ac:dyDescent="0.2">
      <c r="A466" s="58" t="s">
        <v>35</v>
      </c>
      <c r="B466" s="82">
        <f>+'Stone Processing'!B466</f>
        <v>0</v>
      </c>
      <c r="C466" s="82">
        <f>C467*8760</f>
        <v>0</v>
      </c>
      <c r="D466" s="58" t="s">
        <v>36</v>
      </c>
      <c r="E466" s="82" t="str">
        <f>IF('Stone Processing'!E466=" "," ",IF('Stone Processing'!E466&gt;0,'Stone Processing'!E466,IF('Stone Processing'!E466="NTP","NTP", " ")))</f>
        <v xml:space="preserve"> </v>
      </c>
      <c r="F466" s="58" t="s">
        <v>37</v>
      </c>
      <c r="G466" s="110">
        <v>6.0000000000000001E-3</v>
      </c>
      <c r="H466" s="110">
        <v>2.2000000000000001E-3</v>
      </c>
      <c r="I466" s="151">
        <f>(H466*2.9)/9.8</f>
        <v>6.5102040816326532E-4</v>
      </c>
      <c r="J466" s="83"/>
      <c r="K466" s="83"/>
      <c r="L466" s="83"/>
      <c r="M466" s="83"/>
      <c r="N466" s="83"/>
      <c r="O466" s="83"/>
      <c r="Q466" s="83"/>
      <c r="R466" s="83"/>
      <c r="S466" s="83"/>
    </row>
    <row r="467" spans="1:20" x14ac:dyDescent="0.2">
      <c r="A467" s="58" t="s">
        <v>38</v>
      </c>
      <c r="B467" s="82">
        <f>+'Stone Processing'!B467</f>
        <v>0</v>
      </c>
      <c r="C467" s="82">
        <f>+'Stone Processing'!C467</f>
        <v>0</v>
      </c>
      <c r="D467" s="58" t="s">
        <v>97</v>
      </c>
      <c r="E467" s="82" t="str">
        <f>IF('Stone Processing'!E467=" "," ",IF('Stone Processing'!E467&gt;0,'Stone Processing'!E467,IF('Stone Processing'!E467="NTP","NTP", " ")))</f>
        <v xml:space="preserve"> </v>
      </c>
      <c r="F467" s="58" t="s">
        <v>98</v>
      </c>
      <c r="G467" s="110">
        <v>2.7999999999999998E-4</v>
      </c>
      <c r="H467" s="110">
        <v>9.2E-5</v>
      </c>
      <c r="I467" s="151">
        <f>0.000013*2</f>
        <v>2.5999999999999998E-5</v>
      </c>
      <c r="J467" s="83"/>
      <c r="K467" s="83"/>
      <c r="L467" s="83"/>
      <c r="M467" s="83"/>
      <c r="N467" s="83"/>
      <c r="O467" s="83"/>
      <c r="Q467" s="83"/>
      <c r="R467" s="83"/>
      <c r="S467" s="83"/>
    </row>
    <row r="468" spans="1:20" x14ac:dyDescent="0.2">
      <c r="A468" s="58" t="s">
        <v>99</v>
      </c>
      <c r="B468" s="82">
        <f>+'Stone Processing'!B468</f>
        <v>0</v>
      </c>
      <c r="C468" s="86"/>
      <c r="D468" s="58" t="s">
        <v>100</v>
      </c>
      <c r="E468" s="82" t="str">
        <f>IF('Stone Processing'!E468=" "," ",IF('Stone Processing'!E468&gt;0,'Stone Processing'!E468,IF('Stone Processing'!E468="NTP","NTP", " ")))</f>
        <v xml:space="preserve"> </v>
      </c>
      <c r="F468" s="58" t="s">
        <v>101</v>
      </c>
      <c r="G468" s="110">
        <f>G466*(1-0.99)</f>
        <v>6.0000000000000056E-5</v>
      </c>
      <c r="H468" s="110">
        <f>H466*(1-0.99)</f>
        <v>2.200000000000002E-5</v>
      </c>
      <c r="I468" s="151">
        <f>I466*(1-0.99)</f>
        <v>6.5102040816326589E-6</v>
      </c>
      <c r="J468" s="83">
        <f>C466*(E466*G466+E467*G467+E468*G468)/2000</f>
        <v>0</v>
      </c>
      <c r="K468" s="83">
        <f>C466*(E466*H466+E467*H467+E468*H468)/2000</f>
        <v>0</v>
      </c>
      <c r="L468" s="83">
        <f>$C466*($E466*I466+$E467*I467+$E468*I468)/2000</f>
        <v>0</v>
      </c>
      <c r="M468" s="83">
        <f>C467*(E466*G466+E467*G467+E468*G468)</f>
        <v>0</v>
      </c>
      <c r="N468" s="83">
        <f>C467*(E466*H466+E467*H467+E468*H468)</f>
        <v>0</v>
      </c>
      <c r="O468" s="83">
        <f>$C467*($E466*I466+$E467*I467+$E468*I468)</f>
        <v>0</v>
      </c>
      <c r="P468" s="83">
        <f>C467*8760*G466/2000*(E466+E467+E468)</f>
        <v>0</v>
      </c>
      <c r="Q468" s="83">
        <f>C467*8760*H466/2000*(E466+E467+E468)</f>
        <v>0</v>
      </c>
      <c r="R468" s="83">
        <f>$C467*8760*I466/2000*(E466+E467+E468)</f>
        <v>0</v>
      </c>
      <c r="S468" s="83" t="str">
        <f>IF($B468=" "," ",IF($B468=4,K468,"0"))</f>
        <v xml:space="preserve"> </v>
      </c>
      <c r="T468" s="83" t="str">
        <f>IF($B468=" "," ",IF($B468=4,L468,"0"))</f>
        <v xml:space="preserve"> </v>
      </c>
    </row>
    <row r="469" spans="1:20" x14ac:dyDescent="0.2">
      <c r="A469" s="58"/>
      <c r="B469" s="87"/>
      <c r="C469" s="59"/>
      <c r="E469" s="59"/>
      <c r="F469" s="58"/>
      <c r="G469" s="110"/>
      <c r="H469" s="110"/>
      <c r="I469" s="152"/>
      <c r="J469" s="83"/>
      <c r="K469" s="83"/>
      <c r="L469" s="83"/>
      <c r="M469" s="83"/>
      <c r="N469" s="83"/>
      <c r="O469" s="83"/>
      <c r="P469" s="83"/>
      <c r="Q469" s="83"/>
      <c r="R469" s="83"/>
      <c r="S469" s="83"/>
    </row>
    <row r="470" spans="1:20" x14ac:dyDescent="0.2">
      <c r="A470" s="58" t="s">
        <v>41</v>
      </c>
      <c r="B470" s="59"/>
      <c r="C470" s="81">
        <f>+'Stone Processing'!C470</f>
        <v>0</v>
      </c>
      <c r="D470" s="58" t="s">
        <v>33</v>
      </c>
      <c r="E470" s="82" t="str">
        <f>IF('Stone Processing'!E470=" "," ",IF('Stone Processing'!E470=1,'Stone Processing'!E470,"  "))</f>
        <v xml:space="preserve"> </v>
      </c>
      <c r="F470" s="58" t="s">
        <v>34</v>
      </c>
      <c r="G470" s="110"/>
      <c r="H470" s="110"/>
      <c r="I470" s="152"/>
      <c r="J470" s="83"/>
      <c r="K470" s="83"/>
      <c r="L470" s="83"/>
      <c r="M470" s="83"/>
      <c r="N470" s="83"/>
      <c r="O470" s="83"/>
      <c r="Q470" s="83"/>
      <c r="R470" s="83"/>
      <c r="S470" s="83"/>
    </row>
    <row r="471" spans="1:20" x14ac:dyDescent="0.2">
      <c r="A471" s="58" t="s">
        <v>35</v>
      </c>
      <c r="B471" s="82">
        <f>+'Stone Processing'!B471</f>
        <v>0</v>
      </c>
      <c r="C471" s="82">
        <f>C472*8760</f>
        <v>0</v>
      </c>
      <c r="D471" s="58" t="s">
        <v>36</v>
      </c>
      <c r="E471" s="82" t="str">
        <f>IF('Stone Processing'!E471=" "," ",IF('Stone Processing'!E471&gt;0,'Stone Processing'!E471,IF('Stone Processing'!E471="NTP","NTP", " ")))</f>
        <v xml:space="preserve"> </v>
      </c>
      <c r="F471" s="58" t="s">
        <v>37</v>
      </c>
      <c r="G471" s="110">
        <v>6.0000000000000001E-3</v>
      </c>
      <c r="H471" s="110">
        <v>2.2000000000000001E-3</v>
      </c>
      <c r="I471" s="151">
        <f>(H471*2.9)/9.8</f>
        <v>6.5102040816326532E-4</v>
      </c>
      <c r="J471" s="83"/>
      <c r="K471" s="83"/>
      <c r="L471" s="83"/>
      <c r="M471" s="83"/>
      <c r="N471" s="83"/>
      <c r="O471" s="83"/>
      <c r="Q471" s="83"/>
      <c r="R471" s="83"/>
      <c r="S471" s="83"/>
    </row>
    <row r="472" spans="1:20" x14ac:dyDescent="0.2">
      <c r="A472" s="58" t="s">
        <v>38</v>
      </c>
      <c r="B472" s="82">
        <f>+'Stone Processing'!B472</f>
        <v>0</v>
      </c>
      <c r="C472" s="82">
        <f>+'Stone Processing'!C472</f>
        <v>0</v>
      </c>
      <c r="D472" s="58" t="s">
        <v>97</v>
      </c>
      <c r="E472" s="82" t="str">
        <f>IF('Stone Processing'!E472=" "," ",IF('Stone Processing'!E472&gt;0,'Stone Processing'!E472,IF('Stone Processing'!E472="NTP","NTP", " ")))</f>
        <v xml:space="preserve"> </v>
      </c>
      <c r="F472" s="58" t="s">
        <v>98</v>
      </c>
      <c r="G472" s="110">
        <v>2.7999999999999998E-4</v>
      </c>
      <c r="H472" s="110">
        <v>9.2E-5</v>
      </c>
      <c r="I472" s="151">
        <f>0.000013*2</f>
        <v>2.5999999999999998E-5</v>
      </c>
      <c r="J472" s="83"/>
      <c r="K472" s="83"/>
      <c r="L472" s="83"/>
      <c r="M472" s="83"/>
      <c r="N472" s="83"/>
      <c r="O472" s="83"/>
      <c r="Q472" s="83"/>
      <c r="R472" s="83"/>
      <c r="S472" s="83"/>
    </row>
    <row r="473" spans="1:20" x14ac:dyDescent="0.2">
      <c r="A473" s="58" t="s">
        <v>99</v>
      </c>
      <c r="B473" s="82">
        <f>+'Stone Processing'!B473</f>
        <v>0</v>
      </c>
      <c r="C473" s="86"/>
      <c r="D473" s="58" t="s">
        <v>100</v>
      </c>
      <c r="E473" s="82" t="str">
        <f>IF('Stone Processing'!E473=" "," ",IF('Stone Processing'!E473&gt;0,'Stone Processing'!E473,IF('Stone Processing'!E473="NTP","NTP", " ")))</f>
        <v xml:space="preserve"> </v>
      </c>
      <c r="F473" s="58" t="s">
        <v>101</v>
      </c>
      <c r="G473" s="110">
        <f>G471*(1-0.99)</f>
        <v>6.0000000000000056E-5</v>
      </c>
      <c r="H473" s="110">
        <f>H471*(1-0.99)</f>
        <v>2.200000000000002E-5</v>
      </c>
      <c r="I473" s="151">
        <f>I471*(1-0.99)</f>
        <v>6.5102040816326589E-6</v>
      </c>
      <c r="J473" s="83">
        <f>C471*(E471*G471+E472*G472+E473*G473)/2000</f>
        <v>0</v>
      </c>
      <c r="K473" s="83">
        <f>C471*(E471*H471+E472*H472+E473*H473)/2000</f>
        <v>0</v>
      </c>
      <c r="L473" s="83">
        <f>$C471*($E471*I471+$E472*I472+$E473*I473)/2000</f>
        <v>0</v>
      </c>
      <c r="M473" s="83">
        <f>C472*(E471*G471+E472*G472+E473*G473)</f>
        <v>0</v>
      </c>
      <c r="N473" s="83">
        <f>C472*(E471*H471+E472*H472+E473*H473)</f>
        <v>0</v>
      </c>
      <c r="O473" s="83">
        <f>$C472*($E471*I471+$E472*I472+$E473*I473)</f>
        <v>0</v>
      </c>
      <c r="P473" s="83">
        <f>C472*8760*G471/2000*(E471+E472+E473)</f>
        <v>0</v>
      </c>
      <c r="Q473" s="83">
        <f>C472*8760*H471/2000*(E471+E472+E473)</f>
        <v>0</v>
      </c>
      <c r="R473" s="83">
        <f>$C472*8760*I471/2000*(E471+E472+E473)</f>
        <v>0</v>
      </c>
      <c r="S473" s="83" t="str">
        <f>IF($B473=" "," ",IF($B473=4,K473,"0"))</f>
        <v xml:space="preserve"> </v>
      </c>
      <c r="T473" s="83" t="str">
        <f>IF($B473=" "," ",IF($B473=4,L473,"0"))</f>
        <v xml:space="preserve"> </v>
      </c>
    </row>
    <row r="474" spans="1:20" x14ac:dyDescent="0.2">
      <c r="B474" s="59"/>
      <c r="C474" s="87"/>
      <c r="E474" s="59"/>
      <c r="G474" s="110"/>
      <c r="H474" s="110"/>
      <c r="I474" s="152"/>
      <c r="J474" s="83"/>
      <c r="K474" s="83"/>
      <c r="L474" s="83"/>
      <c r="M474" s="83"/>
      <c r="N474" s="83"/>
      <c r="O474" s="83"/>
      <c r="Q474" s="83"/>
      <c r="R474" s="83"/>
      <c r="S474" s="83"/>
    </row>
    <row r="475" spans="1:20" x14ac:dyDescent="0.2">
      <c r="A475" s="58" t="s">
        <v>41</v>
      </c>
      <c r="B475" s="59"/>
      <c r="C475" s="81">
        <f>+'Stone Processing'!C475</f>
        <v>0</v>
      </c>
      <c r="D475" s="58" t="s">
        <v>33</v>
      </c>
      <c r="E475" s="82" t="str">
        <f>IF('Stone Processing'!E475=" "," ",IF('Stone Processing'!E475=1,'Stone Processing'!E475,"  "))</f>
        <v xml:space="preserve"> </v>
      </c>
      <c r="F475" s="58" t="s">
        <v>34</v>
      </c>
      <c r="G475" s="110"/>
      <c r="H475" s="110"/>
      <c r="I475" s="152"/>
      <c r="J475" s="83"/>
      <c r="K475" s="83"/>
      <c r="L475" s="83"/>
      <c r="M475" s="83"/>
      <c r="N475" s="83"/>
      <c r="O475" s="83"/>
      <c r="Q475" s="83"/>
      <c r="R475" s="83"/>
      <c r="S475" s="83"/>
    </row>
    <row r="476" spans="1:20" x14ac:dyDescent="0.2">
      <c r="A476" s="58" t="s">
        <v>35</v>
      </c>
      <c r="B476" s="82">
        <f>+'Stone Processing'!B476</f>
        <v>0</v>
      </c>
      <c r="C476" s="82">
        <f>C477*8760</f>
        <v>0</v>
      </c>
      <c r="D476" s="58" t="s">
        <v>36</v>
      </c>
      <c r="E476" s="82" t="str">
        <f>IF('Stone Processing'!E476=" "," ",IF('Stone Processing'!E476&gt;0,'Stone Processing'!E476,IF('Stone Processing'!E476="NTP","NTP", " ")))</f>
        <v xml:space="preserve"> </v>
      </c>
      <c r="F476" s="58" t="s">
        <v>37</v>
      </c>
      <c r="G476" s="110">
        <v>6.0000000000000001E-3</v>
      </c>
      <c r="H476" s="110">
        <v>2.2000000000000001E-3</v>
      </c>
      <c r="I476" s="151">
        <f>(H476*2.9)/9.8</f>
        <v>6.5102040816326532E-4</v>
      </c>
      <c r="J476" s="83"/>
      <c r="K476" s="83"/>
      <c r="L476" s="83"/>
      <c r="M476" s="83"/>
      <c r="N476" s="83"/>
      <c r="O476" s="83"/>
      <c r="Q476" s="83"/>
      <c r="R476" s="83"/>
      <c r="S476" s="83"/>
    </row>
    <row r="477" spans="1:20" x14ac:dyDescent="0.2">
      <c r="A477" s="58" t="s">
        <v>38</v>
      </c>
      <c r="B477" s="82">
        <f>+'Stone Processing'!B477</f>
        <v>0</v>
      </c>
      <c r="C477" s="82">
        <f>+'Stone Processing'!C477</f>
        <v>0</v>
      </c>
      <c r="D477" s="58" t="s">
        <v>97</v>
      </c>
      <c r="E477" s="82" t="str">
        <f>IF('Stone Processing'!E477=" "," ",IF('Stone Processing'!E477&gt;0,'Stone Processing'!E477,IF('Stone Processing'!E477="NTP","NTP", " ")))</f>
        <v xml:space="preserve"> </v>
      </c>
      <c r="F477" s="58" t="s">
        <v>98</v>
      </c>
      <c r="G477" s="110">
        <v>2.7999999999999998E-4</v>
      </c>
      <c r="H477" s="110">
        <v>9.2E-5</v>
      </c>
      <c r="I477" s="151">
        <f>0.000013*2</f>
        <v>2.5999999999999998E-5</v>
      </c>
      <c r="J477" s="83"/>
      <c r="K477" s="83"/>
      <c r="L477" s="83"/>
      <c r="M477" s="83"/>
      <c r="N477" s="83"/>
      <c r="O477" s="83"/>
      <c r="Q477" s="83"/>
      <c r="R477" s="83"/>
      <c r="S477" s="83"/>
    </row>
    <row r="478" spans="1:20" x14ac:dyDescent="0.2">
      <c r="A478" s="58" t="s">
        <v>99</v>
      </c>
      <c r="B478" s="82">
        <f>+'Stone Processing'!B478</f>
        <v>0</v>
      </c>
      <c r="C478" s="86"/>
      <c r="D478" s="58" t="s">
        <v>100</v>
      </c>
      <c r="E478" s="82" t="str">
        <f>IF('Stone Processing'!E478=" "," ",IF('Stone Processing'!E478&gt;0,'Stone Processing'!E478,IF('Stone Processing'!E478="NTP","NTP", " ")))</f>
        <v xml:space="preserve"> </v>
      </c>
      <c r="F478" s="58" t="s">
        <v>101</v>
      </c>
      <c r="G478" s="110">
        <f>G476*(1-0.99)</f>
        <v>6.0000000000000056E-5</v>
      </c>
      <c r="H478" s="110">
        <f>H476*(1-0.99)</f>
        <v>2.200000000000002E-5</v>
      </c>
      <c r="I478" s="151">
        <f>I476*(1-0.99)</f>
        <v>6.5102040816326589E-6</v>
      </c>
      <c r="J478" s="83">
        <f>C476*(E476*G476+E477*G477+E478*G478)/2000</f>
        <v>0</v>
      </c>
      <c r="K478" s="83">
        <f>C476*(E476*H476+E477*H477+E478*H478)/2000</f>
        <v>0</v>
      </c>
      <c r="L478" s="83">
        <f>$C476*($E476*I476+$E477*I477+$E478*I478)/2000</f>
        <v>0</v>
      </c>
      <c r="M478" s="83">
        <f>C477*(E476*G476+E477*G477+E478*G478)</f>
        <v>0</v>
      </c>
      <c r="N478" s="83">
        <f>C477*(E476*H476+E477*H477+E478*H478)</f>
        <v>0</v>
      </c>
      <c r="O478" s="83">
        <f>$C477*($E476*I476+$E477*I477+$E478*I478)</f>
        <v>0</v>
      </c>
      <c r="P478" s="83">
        <f>C477*8760*G476/2000*(E476+E477+E478)</f>
        <v>0</v>
      </c>
      <c r="Q478" s="83">
        <f>C477*8760*H476/2000*(E476+E477+E478)</f>
        <v>0</v>
      </c>
      <c r="R478" s="83">
        <f>$C477*8760*I476/2000*(E476+E477+E478)</f>
        <v>0</v>
      </c>
      <c r="S478" s="83" t="str">
        <f>IF($B478=" "," ",IF($B478=4,K478,"0"))</f>
        <v xml:space="preserve"> </v>
      </c>
      <c r="T478" s="83" t="str">
        <f>IF($B478=" "," ",IF($B478=4,L478,"0"))</f>
        <v xml:space="preserve"> </v>
      </c>
    </row>
    <row r="479" spans="1:20" x14ac:dyDescent="0.2">
      <c r="B479" s="59"/>
      <c r="C479" s="59"/>
      <c r="E479" s="59"/>
      <c r="G479" s="110"/>
      <c r="H479" s="110"/>
      <c r="I479" s="152"/>
      <c r="J479" s="83"/>
      <c r="K479" s="83"/>
      <c r="L479" s="83"/>
      <c r="M479" s="83"/>
      <c r="N479" s="83"/>
      <c r="O479" s="83"/>
      <c r="Q479" s="83"/>
      <c r="R479" s="83"/>
      <c r="S479" s="83"/>
    </row>
    <row r="480" spans="1:20" x14ac:dyDescent="0.2">
      <c r="A480" s="58" t="s">
        <v>41</v>
      </c>
      <c r="B480" s="59"/>
      <c r="C480" s="81">
        <f>+'Stone Processing'!C480</f>
        <v>0</v>
      </c>
      <c r="D480" s="58" t="s">
        <v>33</v>
      </c>
      <c r="E480" s="82" t="str">
        <f>IF('Stone Processing'!E480=" "," ",IF('Stone Processing'!E480=1,'Stone Processing'!E480,"  "))</f>
        <v xml:space="preserve"> </v>
      </c>
      <c r="F480" s="58" t="s">
        <v>34</v>
      </c>
      <c r="G480" s="110"/>
      <c r="H480" s="110"/>
      <c r="I480" s="152"/>
      <c r="J480" s="83"/>
      <c r="K480" s="83"/>
      <c r="L480" s="83"/>
      <c r="M480" s="83"/>
      <c r="N480" s="83"/>
      <c r="O480" s="83"/>
      <c r="Q480" s="83"/>
      <c r="R480" s="83"/>
      <c r="S480" s="83"/>
    </row>
    <row r="481" spans="1:20" x14ac:dyDescent="0.2">
      <c r="A481" s="58" t="s">
        <v>35</v>
      </c>
      <c r="B481" s="82">
        <f>+'Stone Processing'!B481</f>
        <v>0</v>
      </c>
      <c r="C481" s="82">
        <f>C482*8760</f>
        <v>0</v>
      </c>
      <c r="D481" s="58" t="s">
        <v>36</v>
      </c>
      <c r="E481" s="82" t="str">
        <f>IF('Stone Processing'!E481=" "," ",IF('Stone Processing'!E481&gt;0,'Stone Processing'!E481,IF('Stone Processing'!E481="NTP","NTP", " ")))</f>
        <v xml:space="preserve"> </v>
      </c>
      <c r="F481" s="58" t="s">
        <v>37</v>
      </c>
      <c r="G481" s="110">
        <v>6.0000000000000001E-3</v>
      </c>
      <c r="H481" s="110">
        <v>2.2000000000000001E-3</v>
      </c>
      <c r="I481" s="151">
        <f>(H481*2.9)/9.8</f>
        <v>6.5102040816326532E-4</v>
      </c>
      <c r="J481" s="83"/>
      <c r="K481" s="83"/>
      <c r="L481" s="83"/>
      <c r="M481" s="83"/>
      <c r="N481" s="83"/>
      <c r="O481" s="83"/>
      <c r="Q481" s="83"/>
      <c r="R481" s="83"/>
      <c r="S481" s="83"/>
    </row>
    <row r="482" spans="1:20" x14ac:dyDescent="0.2">
      <c r="A482" s="58" t="s">
        <v>38</v>
      </c>
      <c r="B482" s="82">
        <f>+'Stone Processing'!B482</f>
        <v>0</v>
      </c>
      <c r="C482" s="82">
        <f>+'Stone Processing'!C482</f>
        <v>0</v>
      </c>
      <c r="D482" s="58" t="s">
        <v>97</v>
      </c>
      <c r="E482" s="82" t="str">
        <f>IF('Stone Processing'!E482=" "," ",IF('Stone Processing'!E482&gt;0,'Stone Processing'!E482,IF('Stone Processing'!E482="NTP","NTP", " ")))</f>
        <v xml:space="preserve"> </v>
      </c>
      <c r="F482" s="58" t="s">
        <v>98</v>
      </c>
      <c r="G482" s="110">
        <v>2.7999999999999998E-4</v>
      </c>
      <c r="H482" s="110">
        <v>9.2E-5</v>
      </c>
      <c r="I482" s="151">
        <f>0.000013*2</f>
        <v>2.5999999999999998E-5</v>
      </c>
      <c r="J482" s="83"/>
      <c r="K482" s="83"/>
      <c r="L482" s="83"/>
      <c r="M482" s="83"/>
      <c r="N482" s="83"/>
      <c r="O482" s="83"/>
      <c r="Q482" s="83"/>
      <c r="R482" s="83"/>
      <c r="S482" s="83"/>
    </row>
    <row r="483" spans="1:20" x14ac:dyDescent="0.2">
      <c r="A483" s="58" t="s">
        <v>99</v>
      </c>
      <c r="B483" s="82">
        <f>+'Stone Processing'!B483</f>
        <v>0</v>
      </c>
      <c r="C483" s="85"/>
      <c r="D483" s="58" t="s">
        <v>100</v>
      </c>
      <c r="E483" s="82" t="str">
        <f>IF('Stone Processing'!E483=" "," ",IF('Stone Processing'!E483&gt;0,'Stone Processing'!E483,IF('Stone Processing'!E483="NTP","NTP", " ")))</f>
        <v xml:space="preserve"> </v>
      </c>
      <c r="F483" s="58" t="s">
        <v>101</v>
      </c>
      <c r="G483" s="110">
        <f>G481*(1-0.99)</f>
        <v>6.0000000000000056E-5</v>
      </c>
      <c r="H483" s="110">
        <f>H481*(1-0.99)</f>
        <v>2.200000000000002E-5</v>
      </c>
      <c r="I483" s="151">
        <f>I481*(1-0.99)</f>
        <v>6.5102040816326589E-6</v>
      </c>
      <c r="J483" s="83">
        <f>C481*(E481*G481+E482*G482+E483*G483)/2000</f>
        <v>0</v>
      </c>
      <c r="K483" s="83">
        <f>C481*(E481*H481+E482*H482+E483*H483)/2000</f>
        <v>0</v>
      </c>
      <c r="L483" s="83">
        <f>$C481*($E481*I481+$E482*I482+$E483*I483)/2000</f>
        <v>0</v>
      </c>
      <c r="M483" s="83">
        <f>C482*(E481*G481+E482*G482+E483*G483)</f>
        <v>0</v>
      </c>
      <c r="N483" s="83">
        <f>C482*(E481*H481+E482*H482+E483*H483)</f>
        <v>0</v>
      </c>
      <c r="O483" s="83">
        <f>$C482*($E481*I481+$E482*I482+$E483*I483)</f>
        <v>0</v>
      </c>
      <c r="P483" s="83">
        <f>C482*8760*G481/2000*(E481+E482+E483)</f>
        <v>0</v>
      </c>
      <c r="Q483" s="83">
        <f>$C482*8760*H481/2000*(E481+E482+E483)</f>
        <v>0</v>
      </c>
      <c r="R483" s="83">
        <f>$C482*8760*I481/2000*(E481+E482+E483)</f>
        <v>0</v>
      </c>
      <c r="S483" s="83" t="str">
        <f>IF(B483=" "," ",IF(B483=4,K483,"0"))</f>
        <v xml:space="preserve"> </v>
      </c>
      <c r="T483" s="83" t="str">
        <f>IF(B483=" "," ",IF(B483=4,L483,"0"))</f>
        <v xml:space="preserve"> </v>
      </c>
    </row>
    <row r="484" spans="1:20" x14ac:dyDescent="0.2">
      <c r="A484" s="58"/>
      <c r="B484" s="87"/>
      <c r="C484" s="87"/>
      <c r="D484" s="58"/>
      <c r="E484" s="87"/>
      <c r="F484" s="58"/>
      <c r="G484" s="110"/>
      <c r="H484" s="110"/>
      <c r="I484" s="152"/>
      <c r="J484" s="83"/>
      <c r="K484" s="83"/>
      <c r="L484" s="83"/>
      <c r="M484" s="83"/>
      <c r="N484" s="83"/>
      <c r="O484" s="83"/>
      <c r="P484" s="83"/>
      <c r="Q484" s="83"/>
      <c r="R484" s="83"/>
      <c r="S484" s="83"/>
    </row>
    <row r="485" spans="1:20" s="90" customFormat="1" x14ac:dyDescent="0.2">
      <c r="A485" s="90" t="s">
        <v>42</v>
      </c>
      <c r="C485" s="91">
        <f>+'Stone Processing'!C485</f>
        <v>0</v>
      </c>
      <c r="D485" s="90" t="s">
        <v>33</v>
      </c>
      <c r="E485" s="121"/>
      <c r="G485" s="109"/>
      <c r="H485" s="109"/>
      <c r="I485" s="153"/>
      <c r="J485" s="92"/>
      <c r="K485" s="92"/>
      <c r="L485" s="92"/>
      <c r="M485" s="92"/>
      <c r="N485" s="92"/>
      <c r="O485" s="92"/>
      <c r="Q485" s="92"/>
      <c r="R485" s="92"/>
      <c r="S485" s="92"/>
    </row>
    <row r="486" spans="1:20" s="90" customFormat="1" x14ac:dyDescent="0.2">
      <c r="B486" s="90">
        <f>+'Stone Processing'!B486</f>
        <v>0</v>
      </c>
      <c r="C486" s="82">
        <f>C487*8760*0.35</f>
        <v>0</v>
      </c>
      <c r="D486" s="90" t="s">
        <v>36</v>
      </c>
      <c r="E486" s="86" t="str">
        <f>IF('Stone Processing'!E486=" "," ",IF('Stone Processing'!E486&gt;0,'Stone Processing'!E486,IF('Stone Processing'!E486="NTP","NTP", " ")))</f>
        <v xml:space="preserve"> </v>
      </c>
      <c r="F486" s="90" t="s">
        <v>37</v>
      </c>
      <c r="G486" s="109">
        <v>0.33</v>
      </c>
      <c r="H486" s="109">
        <v>0.156</v>
      </c>
      <c r="I486" s="162">
        <f>H486*(0.053/0.35)</f>
        <v>2.3622857142857143E-2</v>
      </c>
      <c r="J486" s="92"/>
      <c r="K486" s="92"/>
      <c r="L486" s="92"/>
      <c r="M486" s="92"/>
      <c r="N486" s="92"/>
      <c r="O486" s="92"/>
      <c r="Q486" s="92"/>
      <c r="R486" s="92"/>
      <c r="S486" s="92"/>
    </row>
    <row r="487" spans="1:20" s="90" customFormat="1" x14ac:dyDescent="0.2">
      <c r="B487" s="90">
        <f>+'Stone Processing'!B487</f>
        <v>0</v>
      </c>
      <c r="C487" s="93">
        <f>+'Stone Processing'!C487</f>
        <v>0</v>
      </c>
      <c r="D487" s="90" t="s">
        <v>97</v>
      </c>
      <c r="E487" s="82" t="str">
        <f>IF('Stone Processing'!E487=" "," ",IF('Stone Processing'!E487&gt;0,'Stone Processing'!E487,IF('Stone Processing'!E487="NTP","NTP", " ")))</f>
        <v xml:space="preserve"> </v>
      </c>
      <c r="F487" s="90" t="s">
        <v>98</v>
      </c>
      <c r="G487" s="109">
        <f>G486*(1-0.95)</f>
        <v>1.6500000000000015E-2</v>
      </c>
      <c r="H487" s="109">
        <f>H486*(1-0.95)</f>
        <v>7.8000000000000066E-3</v>
      </c>
      <c r="I487" s="153">
        <f>I486*(1-0.95)</f>
        <v>1.1811428571428583E-3</v>
      </c>
      <c r="J487" s="92">
        <f>C486*(E486*G486+E487*G487)/2000</f>
        <v>0</v>
      </c>
      <c r="K487" s="92">
        <f>$C486*($E486*H486+$E487*H487)/2000</f>
        <v>0</v>
      </c>
      <c r="L487" s="92">
        <f>$C486*($E486*I486+$E487*I487)/2000</f>
        <v>0</v>
      </c>
      <c r="M487" s="92">
        <f>J487/8760*2000</f>
        <v>0</v>
      </c>
      <c r="N487" s="92">
        <f>K487/8760*2000</f>
        <v>0</v>
      </c>
      <c r="O487" s="92">
        <f>L487/8760*2000</f>
        <v>0</v>
      </c>
      <c r="P487" s="92">
        <f>C486*G486/2000*(E486+E487)</f>
        <v>0</v>
      </c>
      <c r="Q487" s="92">
        <f>$C486*H486/2000*(E486+E487)</f>
        <v>0</v>
      </c>
      <c r="R487" s="92">
        <f>$C486*I486/2000*(E486+E487)</f>
        <v>0</v>
      </c>
      <c r="S487" s="83">
        <f>+K487</f>
        <v>0</v>
      </c>
      <c r="T487" s="83">
        <f>+L487</f>
        <v>0</v>
      </c>
    </row>
    <row r="488" spans="1:20" s="90" customFormat="1" x14ac:dyDescent="0.2">
      <c r="B488" s="90">
        <f>+'Stone Processing'!B488</f>
        <v>0</v>
      </c>
      <c r="C488" s="93"/>
      <c r="D488" s="90" t="s">
        <v>100</v>
      </c>
      <c r="G488" s="109"/>
      <c r="H488" s="109"/>
      <c r="I488" s="153"/>
    </row>
    <row r="489" spans="1:20" s="90" customFormat="1" x14ac:dyDescent="0.2">
      <c r="C489" s="94"/>
      <c r="G489" s="109"/>
      <c r="H489" s="109"/>
      <c r="I489" s="153"/>
    </row>
    <row r="490" spans="1:20" x14ac:dyDescent="0.2">
      <c r="A490" s="58" t="s">
        <v>59</v>
      </c>
      <c r="B490" s="59"/>
      <c r="C490" s="81">
        <f>+'Stone Processing'!C490</f>
        <v>0</v>
      </c>
      <c r="D490" s="58" t="s">
        <v>33</v>
      </c>
      <c r="E490" s="82" t="str">
        <f>IF('Stone Processing'!E490=" "," ",IF('Stone Processing'!E490=1,'Stone Processing'!E490,"  "))</f>
        <v xml:space="preserve"> </v>
      </c>
      <c r="F490" s="58" t="s">
        <v>34</v>
      </c>
      <c r="G490" s="110"/>
      <c r="H490" s="110"/>
      <c r="I490" s="152"/>
      <c r="J490" s="83"/>
      <c r="K490" s="83"/>
      <c r="L490" s="83"/>
      <c r="M490" s="83"/>
      <c r="N490" s="83"/>
      <c r="O490" s="83"/>
      <c r="Q490" s="83"/>
      <c r="R490" s="83"/>
      <c r="S490" s="83"/>
    </row>
    <row r="491" spans="1:20" x14ac:dyDescent="0.2">
      <c r="A491" s="58" t="s">
        <v>35</v>
      </c>
      <c r="B491" s="82">
        <f>+'Stone Processing'!B491</f>
        <v>0</v>
      </c>
      <c r="C491" s="82">
        <f>C492*8760</f>
        <v>0</v>
      </c>
      <c r="D491" s="58" t="s">
        <v>36</v>
      </c>
      <c r="E491" s="82" t="str">
        <f>IF('Stone Processing'!E491=" "," ",IF('Stone Processing'!E491&gt;0,'Stone Processing'!E491,IF('Stone Processing'!E491="NTP","NTP", " ")))</f>
        <v xml:space="preserve"> </v>
      </c>
      <c r="F491" s="58" t="s">
        <v>37</v>
      </c>
      <c r="G491" s="110">
        <v>0.73</v>
      </c>
      <c r="H491" s="110">
        <v>0.47</v>
      </c>
      <c r="I491" s="152">
        <f>(H491*15)/51</f>
        <v>0.13823529411764707</v>
      </c>
      <c r="J491" s="83"/>
      <c r="K491" s="83"/>
      <c r="L491" s="83"/>
      <c r="M491" s="83"/>
      <c r="N491" s="83"/>
      <c r="O491" s="83"/>
      <c r="Q491" s="83"/>
      <c r="R491" s="83"/>
      <c r="S491" s="83"/>
    </row>
    <row r="492" spans="1:20" x14ac:dyDescent="0.2">
      <c r="A492" s="58" t="s">
        <v>38</v>
      </c>
      <c r="B492" s="82">
        <f>+'Stone Processing'!B492</f>
        <v>0</v>
      </c>
      <c r="C492" s="82">
        <f>+'Stone Processing'!C492</f>
        <v>0</v>
      </c>
      <c r="D492" s="58" t="s">
        <v>97</v>
      </c>
      <c r="E492" s="82" t="str">
        <f>IF('Stone Processing'!E492=" "," ",IF('Stone Processing'!E492&gt;0,'Stone Processing'!E492,IF('Stone Processing'!E492="NTP","NTP", " ")))</f>
        <v xml:space="preserve"> </v>
      </c>
      <c r="F492" s="58" t="s">
        <v>101</v>
      </c>
      <c r="G492" s="110">
        <v>9.8999999999999999E-4</v>
      </c>
      <c r="H492" s="110">
        <v>3.4000000000000002E-4</v>
      </c>
      <c r="I492" s="152">
        <f>(H492*15)/51</f>
        <v>1E-4</v>
      </c>
      <c r="J492" s="83">
        <f>$C491*($E491*G491+$E492*G492)/2000</f>
        <v>0</v>
      </c>
      <c r="K492" s="83">
        <f>$C491*($E491*H491+$E492*H492)/2000</f>
        <v>0</v>
      </c>
      <c r="L492" s="83">
        <f>$C491*($E491*I491+$E492*I492)/2000</f>
        <v>0</v>
      </c>
      <c r="M492" s="83">
        <f>$C492*($E491*G491+$E492*G492)</f>
        <v>0</v>
      </c>
      <c r="N492" s="83">
        <f>$C492*($E491*H491+$E492*H492)</f>
        <v>0</v>
      </c>
      <c r="O492" s="83">
        <f>$C492*($E491*I491+$E492*I492)</f>
        <v>0</v>
      </c>
      <c r="P492" s="83">
        <f>$C492*8760*G491/2000*(E491+E492)</f>
        <v>0</v>
      </c>
      <c r="Q492" s="83">
        <f>$C492*8760*H491/2000*(E491+E492)</f>
        <v>0</v>
      </c>
      <c r="R492" s="83">
        <f>$C492*8760*I491/2000*(E491+E492)</f>
        <v>0</v>
      </c>
      <c r="S492" s="83" t="str">
        <f>IF($B493=" "," ",IF($B493=4,K492,"0"))</f>
        <v xml:space="preserve"> </v>
      </c>
      <c r="T492" s="83" t="str">
        <f>IF($B493=" "," ",IF($B493=4,L492,"0"))</f>
        <v xml:space="preserve"> </v>
      </c>
    </row>
    <row r="493" spans="1:20" x14ac:dyDescent="0.2">
      <c r="A493" s="58" t="s">
        <v>99</v>
      </c>
      <c r="B493" s="82">
        <f>+'Stone Processing'!B493</f>
        <v>0</v>
      </c>
      <c r="C493" s="85"/>
      <c r="D493" s="58" t="s">
        <v>100</v>
      </c>
      <c r="E493" s="59"/>
      <c r="I493" s="57"/>
    </row>
    <row r="494" spans="1:20" x14ac:dyDescent="0.2">
      <c r="A494" s="58"/>
      <c r="B494" s="59"/>
      <c r="C494" s="59"/>
      <c r="E494" s="59"/>
      <c r="I494" s="57"/>
    </row>
    <row r="495" spans="1:20" x14ac:dyDescent="0.2">
      <c r="A495" s="58" t="s">
        <v>59</v>
      </c>
      <c r="B495" s="59"/>
      <c r="C495" s="81">
        <f>+'Stone Processing'!C495</f>
        <v>0</v>
      </c>
      <c r="D495" s="58" t="s">
        <v>33</v>
      </c>
      <c r="E495" s="82" t="str">
        <f>IF('Stone Processing'!E495=" "," ",IF('Stone Processing'!E495=1,'Stone Processing'!E495,"  "))</f>
        <v xml:space="preserve"> </v>
      </c>
      <c r="F495" s="58" t="s">
        <v>34</v>
      </c>
      <c r="G495" s="110"/>
      <c r="H495" s="110"/>
      <c r="I495" s="152"/>
      <c r="J495" s="83"/>
      <c r="K495" s="83"/>
      <c r="L495" s="83"/>
      <c r="M495" s="83"/>
      <c r="N495" s="83"/>
      <c r="O495" s="83"/>
      <c r="Q495" s="83"/>
      <c r="R495" s="83"/>
      <c r="S495" s="83"/>
    </row>
    <row r="496" spans="1:20" x14ac:dyDescent="0.2">
      <c r="A496" s="58" t="s">
        <v>35</v>
      </c>
      <c r="B496" s="82">
        <f>+'Stone Processing'!B496</f>
        <v>0</v>
      </c>
      <c r="C496" s="82">
        <f>C497*8760</f>
        <v>0</v>
      </c>
      <c r="D496" s="58" t="s">
        <v>36</v>
      </c>
      <c r="E496" s="82" t="str">
        <f>IF('Stone Processing'!E496=" "," ",IF('Stone Processing'!E496&gt;0,'Stone Processing'!E496,IF('Stone Processing'!E496="NTP","NTP", " ")))</f>
        <v xml:space="preserve"> </v>
      </c>
      <c r="F496" s="58" t="s">
        <v>37</v>
      </c>
      <c r="G496" s="110">
        <v>0.73</v>
      </c>
      <c r="H496" s="110">
        <v>0.47</v>
      </c>
      <c r="I496" s="152">
        <f>(H496*15)/51</f>
        <v>0.13823529411764707</v>
      </c>
      <c r="J496" s="83"/>
      <c r="K496" s="83"/>
      <c r="L496" s="83"/>
      <c r="M496" s="83"/>
      <c r="N496" s="83"/>
      <c r="O496" s="83"/>
      <c r="Q496" s="83"/>
      <c r="R496" s="83"/>
      <c r="S496" s="83"/>
    </row>
    <row r="497" spans="1:20" x14ac:dyDescent="0.2">
      <c r="A497" s="58" t="s">
        <v>38</v>
      </c>
      <c r="B497" s="82">
        <f>+'Stone Processing'!B497</f>
        <v>0</v>
      </c>
      <c r="C497" s="82">
        <f>+'Stone Processing'!C497</f>
        <v>0</v>
      </c>
      <c r="D497" s="58" t="s">
        <v>97</v>
      </c>
      <c r="E497" s="82" t="str">
        <f>IF('Stone Processing'!E497=" "," ",IF('Stone Processing'!E497&gt;0,'Stone Processing'!E497,IF('Stone Processing'!E497="NTP","NTP", " ")))</f>
        <v xml:space="preserve"> </v>
      </c>
      <c r="F497" s="58" t="s">
        <v>101</v>
      </c>
      <c r="G497" s="110">
        <v>9.8999999999999999E-4</v>
      </c>
      <c r="H497" s="110">
        <v>3.4000000000000002E-4</v>
      </c>
      <c r="I497" s="152">
        <f>(H497*15)/51</f>
        <v>1E-4</v>
      </c>
      <c r="J497" s="83">
        <f>$C496*($E496*G496+$E497*G497)/2000</f>
        <v>0</v>
      </c>
      <c r="K497" s="83">
        <f>$C496*($E496*H496+$E497*H497)/2000</f>
        <v>0</v>
      </c>
      <c r="L497" s="83">
        <f>$C496*($E496*I496+$E497*I497)/2000</f>
        <v>0</v>
      </c>
      <c r="M497" s="83">
        <f>$C497*($E496*G496+$E497*G497)</f>
        <v>0</v>
      </c>
      <c r="N497" s="83">
        <f>$C497*($E496*H496+$E497*H497)</f>
        <v>0</v>
      </c>
      <c r="O497" s="83">
        <f>$C497*($E496*I496+$E497*I497)</f>
        <v>0</v>
      </c>
      <c r="P497" s="83">
        <f>$C497*8760*G496/2000*(E496+E497)</f>
        <v>0</v>
      </c>
      <c r="Q497" s="83">
        <f>$C497*8760*H496/2000*(E496+E497)</f>
        <v>0</v>
      </c>
      <c r="R497" s="83">
        <f>$C497*8760*I496/2000*(E496+E497)</f>
        <v>0</v>
      </c>
      <c r="S497" s="83" t="str">
        <f>IF($B498=" "," ",IF($B498=4,K497,"0"))</f>
        <v xml:space="preserve"> </v>
      </c>
      <c r="T497" s="83" t="str">
        <f>IF($B498=" "," ",IF($B498=4,L497,"0"))</f>
        <v xml:space="preserve"> </v>
      </c>
    </row>
    <row r="498" spans="1:20" x14ac:dyDescent="0.2">
      <c r="A498" s="58" t="s">
        <v>99</v>
      </c>
      <c r="B498" s="82">
        <f>+'Stone Processing'!B498</f>
        <v>0</v>
      </c>
      <c r="C498" s="85"/>
      <c r="D498" s="58" t="s">
        <v>100</v>
      </c>
      <c r="E498" s="59"/>
      <c r="I498" s="57"/>
    </row>
    <row r="499" spans="1:20" x14ac:dyDescent="0.2">
      <c r="A499" s="58"/>
      <c r="B499" s="87"/>
      <c r="C499" s="88"/>
      <c r="D499" s="58"/>
      <c r="E499" s="59"/>
      <c r="I499" s="57"/>
    </row>
    <row r="500" spans="1:20" x14ac:dyDescent="0.2">
      <c r="A500" s="58" t="s">
        <v>43</v>
      </c>
      <c r="B500" s="59"/>
      <c r="C500" s="89">
        <f>+'Stone Processing'!C500</f>
        <v>0</v>
      </c>
      <c r="D500" s="58" t="s">
        <v>33</v>
      </c>
      <c r="E500" s="82" t="str">
        <f>IF('Stone Processing'!E500=" "," ",IF('Stone Processing'!E500=1,'Stone Processing'!E500,"  "))</f>
        <v xml:space="preserve"> </v>
      </c>
      <c r="F500" s="58" t="s">
        <v>34</v>
      </c>
      <c r="G500" s="110"/>
      <c r="H500" s="110"/>
      <c r="I500" s="152"/>
      <c r="J500" s="83"/>
      <c r="K500" s="83"/>
      <c r="L500" s="83"/>
      <c r="M500" s="83"/>
      <c r="N500" s="83"/>
      <c r="O500" s="83"/>
      <c r="Q500" s="83"/>
      <c r="R500" s="83"/>
      <c r="S500" s="83"/>
    </row>
    <row r="501" spans="1:20" x14ac:dyDescent="0.2">
      <c r="B501" s="59"/>
      <c r="C501" s="82">
        <f>C502*8760</f>
        <v>0</v>
      </c>
      <c r="D501" s="58" t="s">
        <v>36</v>
      </c>
      <c r="E501" s="82" t="str">
        <f>IF('Stone Processing'!E501=" "," ",IF('Stone Processing'!E501&gt;0,'Stone Processing'!E501,IF('Stone Processing'!E501="NTP","NTP", " ")))</f>
        <v xml:space="preserve"> </v>
      </c>
      <c r="F501" s="58" t="s">
        <v>37</v>
      </c>
      <c r="G501" s="110">
        <v>0.06</v>
      </c>
      <c r="H501" s="110">
        <v>0.03</v>
      </c>
      <c r="I501" s="152">
        <f>H501*(0.053/0.35)</f>
        <v>4.5428571428571428E-3</v>
      </c>
      <c r="J501" s="83"/>
      <c r="K501" s="83"/>
      <c r="L501" s="83"/>
      <c r="M501" s="83"/>
      <c r="N501" s="83"/>
      <c r="O501" s="83"/>
      <c r="Q501" s="83"/>
      <c r="R501" s="83"/>
      <c r="S501" s="83"/>
    </row>
    <row r="502" spans="1:20" x14ac:dyDescent="0.2">
      <c r="B502" s="59"/>
      <c r="C502" s="82">
        <f>+'Stone Processing'!C502</f>
        <v>0</v>
      </c>
      <c r="D502" s="58" t="s">
        <v>97</v>
      </c>
      <c r="E502" s="82" t="str">
        <f>IF('Stone Processing'!E502=" "," ",IF('Stone Processing'!E502&gt;0,'Stone Processing'!E502,IF('Stone Processing'!E502="NTP","NTP", " ")))</f>
        <v xml:space="preserve"> </v>
      </c>
      <c r="F502" s="58" t="s">
        <v>98</v>
      </c>
      <c r="G502" s="110">
        <v>3.0000000000000001E-3</v>
      </c>
      <c r="H502" s="110">
        <v>1.5E-3</v>
      </c>
      <c r="I502" s="152">
        <f>I501*(1-0.95)</f>
        <v>2.2714285714285734E-4</v>
      </c>
      <c r="J502" s="83"/>
      <c r="K502" s="83"/>
      <c r="L502" s="83"/>
      <c r="M502" s="83"/>
      <c r="N502" s="83"/>
      <c r="O502" s="83"/>
      <c r="Q502" s="83"/>
      <c r="R502" s="83"/>
      <c r="S502" s="83"/>
    </row>
    <row r="503" spans="1:20" x14ac:dyDescent="0.2">
      <c r="B503" s="59"/>
      <c r="C503" s="85"/>
      <c r="D503" s="58" t="s">
        <v>100</v>
      </c>
      <c r="E503" s="82" t="str">
        <f>IF('Stone Processing'!E503=" "," ",IF('Stone Processing'!E503&gt;0,'Stone Processing'!E503,IF('Stone Processing'!E503="NTP","NTP", " ")))</f>
        <v xml:space="preserve"> </v>
      </c>
      <c r="F503" s="58" t="s">
        <v>101</v>
      </c>
      <c r="G503" s="110">
        <f>G501*(1-0.99)</f>
        <v>6.0000000000000049E-4</v>
      </c>
      <c r="H503" s="110">
        <f>H501*(1-0.99)</f>
        <v>3.0000000000000024E-4</v>
      </c>
      <c r="I503" s="152">
        <f>I501*(1-0.99)</f>
        <v>4.5428571428571466E-5</v>
      </c>
      <c r="J503" s="83">
        <f>C501*(E501*G501+E502*G502+E503*G503)/2000</f>
        <v>0</v>
      </c>
      <c r="K503" s="83">
        <f>C501*(E501*H501+E502*H502+E503*H503)/2000</f>
        <v>0</v>
      </c>
      <c r="L503" s="83">
        <f>$C501*($E501*I501+$E502*I502+$E503*I503)/2000</f>
        <v>0</v>
      </c>
      <c r="M503" s="83">
        <f>C502*(E501*G501+E502*G502+E503*G503)</f>
        <v>0</v>
      </c>
      <c r="N503" s="83">
        <f>C502*(E501*H501+E502*H502+E503*H503)</f>
        <v>0</v>
      </c>
      <c r="O503" s="83">
        <f>$C502*($E501*I501+$E502*I502+$E503*I503)</f>
        <v>0</v>
      </c>
      <c r="P503" s="83">
        <f>C502*8760*G501/2000*(E501+E502+E503)</f>
        <v>0</v>
      </c>
      <c r="Q503" s="83">
        <f>$C502*8760*H501/2000*(E501+E502+E503)</f>
        <v>0</v>
      </c>
      <c r="R503" s="83">
        <f>$C502*8760*I501/2000*(E501+E502+E503)</f>
        <v>0</v>
      </c>
      <c r="S503" s="83">
        <f>+K503</f>
        <v>0</v>
      </c>
      <c r="T503" s="83">
        <f>+L503</f>
        <v>0</v>
      </c>
    </row>
    <row r="504" spans="1:20" ht="13.5" customHeight="1" x14ac:dyDescent="0.2">
      <c r="B504" s="87"/>
      <c r="C504" s="87"/>
      <c r="D504" s="58"/>
      <c r="E504" s="59"/>
      <c r="I504" s="57"/>
    </row>
    <row r="505" spans="1:20" x14ac:dyDescent="0.2">
      <c r="A505" s="58" t="s">
        <v>44</v>
      </c>
      <c r="B505" s="59"/>
      <c r="C505" s="81">
        <f>+'Stone Processing'!C505</f>
        <v>0</v>
      </c>
      <c r="D505" s="58" t="s">
        <v>33</v>
      </c>
      <c r="E505" s="82" t="str">
        <f>IF('Stone Processing'!E505=" "," ",IF('Stone Processing'!E505=1,'Stone Processing'!E505,"  "))</f>
        <v xml:space="preserve"> </v>
      </c>
      <c r="F505" s="58" t="s">
        <v>34</v>
      </c>
      <c r="G505" s="110"/>
      <c r="H505" s="110"/>
      <c r="I505" s="152"/>
      <c r="J505" s="83"/>
      <c r="K505" s="83"/>
      <c r="L505" s="83"/>
      <c r="M505" s="83"/>
      <c r="N505" s="83"/>
      <c r="O505" s="83"/>
      <c r="Q505" s="83"/>
      <c r="R505" s="83"/>
      <c r="S505" s="83"/>
    </row>
    <row r="506" spans="1:20" x14ac:dyDescent="0.2">
      <c r="B506" s="59"/>
      <c r="C506" s="82">
        <f>C507*8760</f>
        <v>0</v>
      </c>
      <c r="D506" s="58" t="s">
        <v>36</v>
      </c>
      <c r="E506" s="82" t="str">
        <f>IF('Stone Processing'!E506=" "," ",IF('Stone Processing'!E506&gt;0,'Stone Processing'!E506,IF('Stone Processing'!E506="NTP","NTP", " ")))</f>
        <v xml:space="preserve"> </v>
      </c>
      <c r="F506" s="58" t="s">
        <v>37</v>
      </c>
      <c r="G506" s="110">
        <v>3.1999999999999999E-5</v>
      </c>
      <c r="H506" s="110">
        <v>1.5999999999999999E-5</v>
      </c>
      <c r="I506" s="151">
        <f>H506*30/85</f>
        <v>5.6470588235294116E-6</v>
      </c>
      <c r="J506" s="83"/>
      <c r="K506" s="83"/>
      <c r="L506" s="83"/>
      <c r="M506" s="83"/>
      <c r="N506" s="83"/>
      <c r="O506" s="83"/>
      <c r="Q506" s="83"/>
      <c r="R506" s="83"/>
      <c r="S506" s="83"/>
    </row>
    <row r="507" spans="1:20" x14ac:dyDescent="0.2">
      <c r="B507" s="59"/>
      <c r="C507" s="82">
        <f>+'Stone Processing'!C507</f>
        <v>0</v>
      </c>
      <c r="D507" s="58" t="s">
        <v>97</v>
      </c>
      <c r="E507" s="82" t="str">
        <f>IF('Stone Processing'!E507=" "," ",IF('Stone Processing'!E507&gt;0,'Stone Processing'!E507,IF('Stone Processing'!E507="NTP","NTP", " ")))</f>
        <v xml:space="preserve"> </v>
      </c>
      <c r="F507" s="58" t="s">
        <v>98</v>
      </c>
      <c r="G507" s="163">
        <f>G506*(1-0.95)</f>
        <v>1.6000000000000014E-6</v>
      </c>
      <c r="H507" s="163">
        <f>H506*(1-0.95)</f>
        <v>8.000000000000007E-7</v>
      </c>
      <c r="I507" s="164">
        <f>I506*(1-0.95)</f>
        <v>2.8235294117647086E-7</v>
      </c>
      <c r="J507" s="83"/>
      <c r="K507" s="83"/>
      <c r="L507" s="83"/>
      <c r="M507" s="83"/>
      <c r="N507" s="83"/>
      <c r="O507" s="83"/>
      <c r="Q507" s="83"/>
      <c r="R507" s="83"/>
      <c r="S507" s="83"/>
    </row>
    <row r="508" spans="1:20" x14ac:dyDescent="0.2">
      <c r="B508" s="59"/>
      <c r="C508" s="85"/>
      <c r="D508" s="58" t="s">
        <v>100</v>
      </c>
      <c r="E508" s="82" t="str">
        <f>IF('Stone Processing'!E508=" "," ",IF('Stone Processing'!E508&gt;0,'Stone Processing'!E508,IF('Stone Processing'!E508="NTP","NTP", " ")))</f>
        <v xml:space="preserve"> </v>
      </c>
      <c r="F508" s="58" t="s">
        <v>101</v>
      </c>
      <c r="G508" s="163">
        <f>G506*(1-0.95)</f>
        <v>1.6000000000000014E-6</v>
      </c>
      <c r="H508" s="163">
        <f>H506*(1-0.95)</f>
        <v>8.000000000000007E-7</v>
      </c>
      <c r="I508" s="163">
        <f>I506*(1-0.95)</f>
        <v>2.8235294117647086E-7</v>
      </c>
      <c r="J508" s="83">
        <f>C506*(E506*G506+E507*G507+E508*G508)/2000</f>
        <v>0</v>
      </c>
      <c r="K508" s="83">
        <f>C506*(E506*H506+E507*H507+E508*H508)/2000</f>
        <v>0</v>
      </c>
      <c r="L508" s="83">
        <f>$C506*($E506*I506+$E507*I507+$E508*I508)/2000</f>
        <v>0</v>
      </c>
      <c r="M508" s="83">
        <f>C507*(E506*G506+E507*G507+E508*G508)</f>
        <v>0</v>
      </c>
      <c r="N508" s="83">
        <f>C507*(E506*H506+E507*H507+E508*H508)</f>
        <v>0</v>
      </c>
      <c r="O508" s="83">
        <f>$C507*($E506*I506+$E507*I507+$E508*I508)</f>
        <v>0</v>
      </c>
      <c r="P508" s="83">
        <f>C507*8760*G506/2000*(E506+E507+E508)</f>
        <v>0</v>
      </c>
      <c r="Q508" s="83">
        <f>$C507*8760*H506/2000*(E506+E507+E508)</f>
        <v>0</v>
      </c>
      <c r="R508" s="83">
        <f>$C507*8760*I506/2000*(E506+E507+E508)</f>
        <v>0</v>
      </c>
      <c r="S508" s="83" t="str">
        <f>IF($B508=" "," ",IF($B508=4,K508,"0"))</f>
        <v xml:space="preserve"> </v>
      </c>
      <c r="T508" s="83" t="str">
        <f>IF($B508=" "," ",IF($B508=4,L508,"0"))</f>
        <v xml:space="preserve"> </v>
      </c>
    </row>
    <row r="509" spans="1:20" x14ac:dyDescent="0.2">
      <c r="B509" s="59"/>
      <c r="C509" s="59"/>
      <c r="E509" s="59"/>
      <c r="G509" s="110"/>
      <c r="H509" s="110"/>
      <c r="I509" s="110"/>
      <c r="J509" s="83"/>
      <c r="K509" s="83"/>
      <c r="L509" s="83"/>
      <c r="M509" s="83"/>
      <c r="N509" s="83"/>
      <c r="O509" s="83"/>
      <c r="Q509" s="83"/>
      <c r="R509" s="83"/>
      <c r="S509" s="83"/>
    </row>
    <row r="510" spans="1:20" ht="19.5" x14ac:dyDescent="0.35">
      <c r="B510" s="171" t="s">
        <v>45</v>
      </c>
      <c r="C510" s="171"/>
      <c r="D510" s="171"/>
      <c r="E510" s="171"/>
      <c r="F510" s="171"/>
      <c r="G510" s="171"/>
      <c r="H510" s="171"/>
      <c r="I510" s="171"/>
      <c r="J510" s="171"/>
      <c r="K510" s="171"/>
      <c r="L510" s="171"/>
      <c r="M510" s="171"/>
      <c r="N510" s="171"/>
      <c r="O510" s="171"/>
      <c r="P510" s="171"/>
      <c r="Q510" s="171"/>
      <c r="R510" s="171"/>
      <c r="S510" s="171"/>
      <c r="T510" s="171"/>
    </row>
    <row r="511" spans="1:20" ht="13.5" thickBot="1" x14ac:dyDescent="0.25">
      <c r="S511" s="212" t="s">
        <v>61</v>
      </c>
      <c r="T511" s="212"/>
    </row>
    <row r="512" spans="1:20" ht="13.5" thickTop="1" x14ac:dyDescent="0.2">
      <c r="B512" s="95"/>
      <c r="C512" s="96"/>
      <c r="D512" s="96"/>
      <c r="E512" s="96"/>
      <c r="F512" s="96"/>
      <c r="G512" s="111"/>
      <c r="H512" s="111"/>
      <c r="I512" s="111"/>
      <c r="J512" s="220" t="s">
        <v>96</v>
      </c>
      <c r="K512" s="221"/>
      <c r="L512" s="222"/>
      <c r="M512" s="220" t="s">
        <v>96</v>
      </c>
      <c r="N512" s="221"/>
      <c r="O512" s="222"/>
      <c r="P512" s="223" t="s">
        <v>58</v>
      </c>
      <c r="Q512" s="224"/>
      <c r="R512" s="225"/>
      <c r="S512" s="223" t="s">
        <v>79</v>
      </c>
      <c r="T512" s="225"/>
    </row>
    <row r="513" spans="2:20" x14ac:dyDescent="0.2">
      <c r="B513" s="97"/>
      <c r="J513" s="205" t="s">
        <v>55</v>
      </c>
      <c r="K513" s="206"/>
      <c r="L513" s="207"/>
      <c r="M513" s="205" t="s">
        <v>56</v>
      </c>
      <c r="N513" s="208"/>
      <c r="O513" s="207"/>
      <c r="P513" s="209" t="s">
        <v>57</v>
      </c>
      <c r="Q513" s="210"/>
      <c r="R513" s="211"/>
      <c r="S513" s="209" t="s">
        <v>60</v>
      </c>
      <c r="T513" s="211"/>
    </row>
    <row r="514" spans="2:20" x14ac:dyDescent="0.2">
      <c r="B514" s="69" t="s">
        <v>20</v>
      </c>
      <c r="J514" s="98" t="s">
        <v>17</v>
      </c>
      <c r="K514" s="120" t="s">
        <v>19</v>
      </c>
      <c r="L514" s="99" t="s">
        <v>51</v>
      </c>
      <c r="M514" s="98" t="s">
        <v>17</v>
      </c>
      <c r="N514" s="120" t="s">
        <v>19</v>
      </c>
      <c r="O514" s="99" t="s">
        <v>51</v>
      </c>
      <c r="P514" s="98" t="s">
        <v>17</v>
      </c>
      <c r="Q514" s="120" t="s">
        <v>19</v>
      </c>
      <c r="R514" s="99" t="s">
        <v>51</v>
      </c>
      <c r="S514" s="98" t="s">
        <v>19</v>
      </c>
      <c r="T514" s="99" t="s">
        <v>51</v>
      </c>
    </row>
    <row r="515" spans="2:20" ht="13.5" thickBot="1" x14ac:dyDescent="0.25">
      <c r="B515" s="100"/>
      <c r="C515" s="101"/>
      <c r="D515" s="101"/>
      <c r="E515" s="101"/>
      <c r="F515" s="101"/>
      <c r="G515" s="112"/>
      <c r="H515" s="112"/>
      <c r="I515" s="112"/>
      <c r="J515" s="102" t="s">
        <v>24</v>
      </c>
      <c r="K515" s="104" t="s">
        <v>24</v>
      </c>
      <c r="L515" s="103" t="s">
        <v>24</v>
      </c>
      <c r="M515" s="102" t="s">
        <v>25</v>
      </c>
      <c r="N515" s="104" t="s">
        <v>25</v>
      </c>
      <c r="O515" s="103" t="s">
        <v>25</v>
      </c>
      <c r="P515" s="102" t="s">
        <v>24</v>
      </c>
      <c r="Q515" s="104" t="s">
        <v>24</v>
      </c>
      <c r="R515" s="103" t="s">
        <v>24</v>
      </c>
      <c r="S515" s="102" t="s">
        <v>24</v>
      </c>
      <c r="T515" s="103" t="s">
        <v>24</v>
      </c>
    </row>
    <row r="516" spans="2:20" ht="13.5" thickTop="1" x14ac:dyDescent="0.2">
      <c r="B516" s="69" t="s">
        <v>46</v>
      </c>
      <c r="J516" s="137">
        <f t="shared" ref="J516:Q516" si="0">SUM(J23:J31)</f>
        <v>0</v>
      </c>
      <c r="K516" s="143">
        <f t="shared" si="0"/>
        <v>0</v>
      </c>
      <c r="L516" s="138">
        <f>SUM(L23:L31)</f>
        <v>0</v>
      </c>
      <c r="M516" s="137">
        <f t="shared" si="0"/>
        <v>0</v>
      </c>
      <c r="N516" s="143">
        <f t="shared" si="0"/>
        <v>0</v>
      </c>
      <c r="O516" s="138">
        <f>SUM(O23:O31)</f>
        <v>0</v>
      </c>
      <c r="P516" s="137">
        <f t="shared" si="0"/>
        <v>0</v>
      </c>
      <c r="Q516" s="143">
        <f t="shared" si="0"/>
        <v>0</v>
      </c>
      <c r="R516" s="138">
        <f>SUM(R23:R31)</f>
        <v>0</v>
      </c>
      <c r="S516" s="137">
        <f>SUM(S23:S31)</f>
        <v>0</v>
      </c>
      <c r="T516" s="138">
        <f>SUM(T23:T31)</f>
        <v>0</v>
      </c>
    </row>
    <row r="517" spans="2:20" x14ac:dyDescent="0.2">
      <c r="B517" s="69" t="s">
        <v>47</v>
      </c>
      <c r="J517" s="139">
        <f t="shared" ref="J517:S517" si="1">SUM(J33:J56)</f>
        <v>0</v>
      </c>
      <c r="K517" s="144">
        <f t="shared" si="1"/>
        <v>0</v>
      </c>
      <c r="L517" s="140">
        <f>SUM(L33:L56)</f>
        <v>0</v>
      </c>
      <c r="M517" s="139">
        <f t="shared" si="1"/>
        <v>0</v>
      </c>
      <c r="N517" s="144">
        <f t="shared" si="1"/>
        <v>0</v>
      </c>
      <c r="O517" s="140">
        <f>SUM(O33:O56)</f>
        <v>0</v>
      </c>
      <c r="P517" s="139">
        <f t="shared" si="1"/>
        <v>0</v>
      </c>
      <c r="Q517" s="144">
        <f t="shared" si="1"/>
        <v>0</v>
      </c>
      <c r="R517" s="140">
        <f>SUM(R33:R56)</f>
        <v>0</v>
      </c>
      <c r="S517" s="139">
        <f t="shared" si="1"/>
        <v>0</v>
      </c>
      <c r="T517" s="140">
        <f>SUM(T33:T56)</f>
        <v>0</v>
      </c>
    </row>
    <row r="518" spans="2:20" x14ac:dyDescent="0.2">
      <c r="B518" s="69" t="s">
        <v>48</v>
      </c>
      <c r="J518" s="139">
        <f t="shared" ref="J518:S518" si="2">SUM(J63:J81)</f>
        <v>0</v>
      </c>
      <c r="K518" s="144">
        <f t="shared" si="2"/>
        <v>0</v>
      </c>
      <c r="L518" s="140">
        <f>SUM(L63:L81)</f>
        <v>0</v>
      </c>
      <c r="M518" s="139">
        <f t="shared" si="2"/>
        <v>0</v>
      </c>
      <c r="N518" s="144">
        <f t="shared" si="2"/>
        <v>0</v>
      </c>
      <c r="O518" s="140">
        <f>SUM(O63:O81)</f>
        <v>0</v>
      </c>
      <c r="P518" s="139">
        <f t="shared" si="2"/>
        <v>0</v>
      </c>
      <c r="Q518" s="144">
        <f t="shared" si="2"/>
        <v>0</v>
      </c>
      <c r="R518" s="140">
        <f>SUM(R63:R81)</f>
        <v>0</v>
      </c>
      <c r="S518" s="139">
        <f t="shared" si="2"/>
        <v>0</v>
      </c>
      <c r="T518" s="140">
        <f>SUM(T63:T81)</f>
        <v>0</v>
      </c>
    </row>
    <row r="519" spans="2:20" x14ac:dyDescent="0.2">
      <c r="B519" s="69" t="s">
        <v>104</v>
      </c>
      <c r="J519" s="139">
        <f t="shared" ref="J519:S519" si="3">SUM(J83:J96)</f>
        <v>0</v>
      </c>
      <c r="K519" s="144">
        <f t="shared" si="3"/>
        <v>0</v>
      </c>
      <c r="L519" s="140">
        <f>SUM(L83:L96)</f>
        <v>0</v>
      </c>
      <c r="M519" s="139">
        <f t="shared" si="3"/>
        <v>0</v>
      </c>
      <c r="N519" s="144">
        <f t="shared" si="3"/>
        <v>0</v>
      </c>
      <c r="O519" s="140">
        <f>SUM(O83:O96)</f>
        <v>0</v>
      </c>
      <c r="P519" s="139">
        <f t="shared" si="3"/>
        <v>0</v>
      </c>
      <c r="Q519" s="144">
        <f t="shared" si="3"/>
        <v>0</v>
      </c>
      <c r="R519" s="140">
        <f>SUM(R83:R96)</f>
        <v>0</v>
      </c>
      <c r="S519" s="139">
        <f t="shared" si="3"/>
        <v>0</v>
      </c>
      <c r="T519" s="140">
        <f>SUM(T83:T96)</f>
        <v>0</v>
      </c>
    </row>
    <row r="520" spans="2:20" x14ac:dyDescent="0.2">
      <c r="B520" s="69" t="s">
        <v>68</v>
      </c>
      <c r="J520" s="139">
        <f t="shared" ref="J520:S520" si="4">SUM(J98:J151)</f>
        <v>0</v>
      </c>
      <c r="K520" s="144">
        <f t="shared" si="4"/>
        <v>0</v>
      </c>
      <c r="L520" s="140">
        <f>SUM(L98:L151)</f>
        <v>0</v>
      </c>
      <c r="M520" s="139">
        <f t="shared" si="4"/>
        <v>0</v>
      </c>
      <c r="N520" s="144">
        <f t="shared" si="4"/>
        <v>0</v>
      </c>
      <c r="O520" s="140">
        <f>SUM(O98:O151)</f>
        <v>0</v>
      </c>
      <c r="P520" s="139">
        <f t="shared" si="4"/>
        <v>0</v>
      </c>
      <c r="Q520" s="144">
        <f t="shared" si="4"/>
        <v>0</v>
      </c>
      <c r="R520" s="140">
        <f>SUM(R98:R151)</f>
        <v>0</v>
      </c>
      <c r="S520" s="139">
        <f t="shared" si="4"/>
        <v>0</v>
      </c>
      <c r="T520" s="140">
        <f>SUM(T98:T151)</f>
        <v>0</v>
      </c>
    </row>
    <row r="521" spans="2:20" x14ac:dyDescent="0.2">
      <c r="B521" s="69" t="s">
        <v>69</v>
      </c>
      <c r="J521" s="139">
        <f t="shared" ref="J521:S521" si="5">SUM(J153:J166)</f>
        <v>0</v>
      </c>
      <c r="K521" s="144">
        <f t="shared" si="5"/>
        <v>0</v>
      </c>
      <c r="L521" s="140">
        <f>SUM(L153:L166)</f>
        <v>0</v>
      </c>
      <c r="M521" s="139">
        <f t="shared" si="5"/>
        <v>0</v>
      </c>
      <c r="N521" s="144">
        <f t="shared" si="5"/>
        <v>0</v>
      </c>
      <c r="O521" s="140">
        <f>SUM(O153:O166)</f>
        <v>0</v>
      </c>
      <c r="P521" s="139">
        <f t="shared" si="5"/>
        <v>0</v>
      </c>
      <c r="Q521" s="144">
        <f t="shared" si="5"/>
        <v>0</v>
      </c>
      <c r="R521" s="140">
        <f>SUM(R153:R166)</f>
        <v>0</v>
      </c>
      <c r="S521" s="139">
        <f t="shared" si="5"/>
        <v>0</v>
      </c>
      <c r="T521" s="140">
        <f>SUM(T153:T166)</f>
        <v>0</v>
      </c>
    </row>
    <row r="522" spans="2:20" x14ac:dyDescent="0.2">
      <c r="B522" s="69" t="s">
        <v>70</v>
      </c>
      <c r="J522" s="139">
        <f t="shared" ref="J522:S522" si="6">SUM(J168:J443)</f>
        <v>0</v>
      </c>
      <c r="K522" s="144">
        <f t="shared" si="6"/>
        <v>0</v>
      </c>
      <c r="L522" s="140">
        <f>SUM(L168:L443)</f>
        <v>0</v>
      </c>
      <c r="M522" s="139">
        <f t="shared" si="6"/>
        <v>0</v>
      </c>
      <c r="N522" s="144">
        <f t="shared" si="6"/>
        <v>0</v>
      </c>
      <c r="O522" s="140">
        <f>SUM(O168:O443)</f>
        <v>0</v>
      </c>
      <c r="P522" s="139">
        <f t="shared" si="6"/>
        <v>0</v>
      </c>
      <c r="Q522" s="144">
        <f t="shared" si="6"/>
        <v>0</v>
      </c>
      <c r="R522" s="140">
        <f>SUM(R168:R443)</f>
        <v>0</v>
      </c>
      <c r="S522" s="139">
        <f t="shared" si="6"/>
        <v>0</v>
      </c>
      <c r="T522" s="140">
        <f>SUM(T168:T443)</f>
        <v>0</v>
      </c>
    </row>
    <row r="523" spans="2:20" x14ac:dyDescent="0.2">
      <c r="B523" s="69" t="s">
        <v>71</v>
      </c>
      <c r="J523" s="139">
        <f t="shared" ref="J523:S523" si="7">SUM(J450:J483)</f>
        <v>0</v>
      </c>
      <c r="K523" s="144">
        <f t="shared" si="7"/>
        <v>0</v>
      </c>
      <c r="L523" s="140">
        <f>SUM(L450:L483)</f>
        <v>0</v>
      </c>
      <c r="M523" s="139">
        <f t="shared" si="7"/>
        <v>0</v>
      </c>
      <c r="N523" s="144">
        <f t="shared" si="7"/>
        <v>0</v>
      </c>
      <c r="O523" s="140">
        <f>SUM(O450:O483)</f>
        <v>0</v>
      </c>
      <c r="P523" s="139">
        <f t="shared" si="7"/>
        <v>0</v>
      </c>
      <c r="Q523" s="144">
        <f t="shared" si="7"/>
        <v>0</v>
      </c>
      <c r="R523" s="140">
        <f>SUM(R450:R483)</f>
        <v>0</v>
      </c>
      <c r="S523" s="139">
        <f t="shared" si="7"/>
        <v>0</v>
      </c>
      <c r="T523" s="140">
        <f>SUM(T450:T483)</f>
        <v>0</v>
      </c>
    </row>
    <row r="524" spans="2:20" ht="15.75" x14ac:dyDescent="0.2">
      <c r="B524" s="69" t="s">
        <v>107</v>
      </c>
      <c r="H524" s="119"/>
      <c r="I524" s="136"/>
      <c r="J524" s="139"/>
      <c r="K524" s="144">
        <f>+K487</f>
        <v>0</v>
      </c>
      <c r="L524" s="140">
        <f>+L487</f>
        <v>0</v>
      </c>
      <c r="M524" s="139"/>
      <c r="N524" s="144">
        <f t="shared" ref="N524:T524" si="8">+N487</f>
        <v>0</v>
      </c>
      <c r="O524" s="140">
        <f t="shared" si="8"/>
        <v>0</v>
      </c>
      <c r="P524" s="139">
        <f t="shared" si="8"/>
        <v>0</v>
      </c>
      <c r="Q524" s="144">
        <f t="shared" si="8"/>
        <v>0</v>
      </c>
      <c r="R524" s="140">
        <f t="shared" si="8"/>
        <v>0</v>
      </c>
      <c r="S524" s="139">
        <f t="shared" si="8"/>
        <v>0</v>
      </c>
      <c r="T524" s="140">
        <f t="shared" si="8"/>
        <v>0</v>
      </c>
    </row>
    <row r="525" spans="2:20" x14ac:dyDescent="0.2">
      <c r="B525" s="69" t="s">
        <v>72</v>
      </c>
      <c r="J525" s="139">
        <f>SUM(J490:J497)</f>
        <v>0</v>
      </c>
      <c r="K525" s="144">
        <f t="shared" ref="K525:S525" si="9">SUM(K490:K497)</f>
        <v>0</v>
      </c>
      <c r="L525" s="140">
        <f>SUM(L490:L497)</f>
        <v>0</v>
      </c>
      <c r="M525" s="139">
        <f t="shared" si="9"/>
        <v>0</v>
      </c>
      <c r="N525" s="144">
        <f t="shared" si="9"/>
        <v>0</v>
      </c>
      <c r="O525" s="140">
        <f>SUM(O490:O497)</f>
        <v>0</v>
      </c>
      <c r="P525" s="139">
        <f t="shared" si="9"/>
        <v>0</v>
      </c>
      <c r="Q525" s="144">
        <f t="shared" si="9"/>
        <v>0</v>
      </c>
      <c r="R525" s="140">
        <f>SUM(R490:R497)</f>
        <v>0</v>
      </c>
      <c r="S525" s="139">
        <f t="shared" si="9"/>
        <v>0</v>
      </c>
      <c r="T525" s="140">
        <f>SUM(T490:T497)</f>
        <v>0</v>
      </c>
    </row>
    <row r="526" spans="2:20" ht="15.75" x14ac:dyDescent="0.2">
      <c r="B526" s="69" t="s">
        <v>106</v>
      </c>
      <c r="J526" s="139" t="str">
        <f>IF(E$500=" "," ",IF(E$500=1,J503," "))</f>
        <v xml:space="preserve"> </v>
      </c>
      <c r="K526" s="144">
        <f>+K503</f>
        <v>0</v>
      </c>
      <c r="L526" s="140">
        <f>+L503</f>
        <v>0</v>
      </c>
      <c r="M526" s="139" t="str">
        <f>IF(E$500=" "," ",IF(E$500=1,M503," "))</f>
        <v xml:space="preserve"> </v>
      </c>
      <c r="N526" s="144" t="str">
        <f>IF(E$500=" "," ",IF(E$500=1,N503," "))</f>
        <v xml:space="preserve"> </v>
      </c>
      <c r="O526" s="140" t="str">
        <f>IF(E$500=" "," ",IF(E$500=1,O503," "))</f>
        <v xml:space="preserve"> </v>
      </c>
      <c r="P526" s="139" t="str">
        <f>IF(E$500=" "," ",IF(E$500=1,P503," "))</f>
        <v xml:space="preserve"> </v>
      </c>
      <c r="Q526" s="144" t="str">
        <f>IF(E$500=" "," ",IF(E$500=1,Q503," "))</f>
        <v xml:space="preserve"> </v>
      </c>
      <c r="R526" s="140" t="str">
        <f>IF(E$500=" "," ",IF(E$500=1,R503," "))</f>
        <v xml:space="preserve"> </v>
      </c>
      <c r="S526" s="139">
        <f>+S503</f>
        <v>0</v>
      </c>
      <c r="T526" s="140">
        <f>+T503</f>
        <v>0</v>
      </c>
    </row>
    <row r="527" spans="2:20" ht="13.5" thickBot="1" x14ac:dyDescent="0.25">
      <c r="B527" s="69" t="s">
        <v>44</v>
      </c>
      <c r="D527" s="101"/>
      <c r="E527" s="101"/>
      <c r="F527" s="101"/>
      <c r="G527" s="112"/>
      <c r="H527" s="112"/>
      <c r="I527" s="112"/>
      <c r="J527" s="141">
        <f t="shared" ref="J527:Q527" si="10">+J508</f>
        <v>0</v>
      </c>
      <c r="K527" s="145">
        <f t="shared" si="10"/>
        <v>0</v>
      </c>
      <c r="L527" s="142">
        <f>+L508</f>
        <v>0</v>
      </c>
      <c r="M527" s="141">
        <f t="shared" si="10"/>
        <v>0</v>
      </c>
      <c r="N527" s="145">
        <f t="shared" si="10"/>
        <v>0</v>
      </c>
      <c r="O527" s="142">
        <f>+O508</f>
        <v>0</v>
      </c>
      <c r="P527" s="141">
        <f t="shared" si="10"/>
        <v>0</v>
      </c>
      <c r="Q527" s="145">
        <f t="shared" si="10"/>
        <v>0</v>
      </c>
      <c r="R527" s="142">
        <f>+R508</f>
        <v>0</v>
      </c>
      <c r="S527" s="141" t="str">
        <f>+S508</f>
        <v xml:space="preserve"> </v>
      </c>
      <c r="T527" s="142" t="str">
        <f>+T508</f>
        <v xml:space="preserve"> </v>
      </c>
    </row>
    <row r="528" spans="2:20" ht="14.25" thickTop="1" thickBot="1" x14ac:dyDescent="0.25">
      <c r="B528" s="105" t="s">
        <v>73</v>
      </c>
      <c r="C528" s="106"/>
      <c r="D528" s="101"/>
      <c r="E528" s="101"/>
      <c r="F528" s="101"/>
      <c r="G528" s="112"/>
      <c r="H528" s="112"/>
      <c r="I528" s="112"/>
      <c r="J528" s="146">
        <f>SUM(J516:J527)</f>
        <v>0</v>
      </c>
      <c r="K528" s="147">
        <f t="shared" ref="K528:T528" si="11">SUM(K516:K527)</f>
        <v>0</v>
      </c>
      <c r="L528" s="148">
        <f t="shared" si="11"/>
        <v>0</v>
      </c>
      <c r="M528" s="146">
        <f t="shared" si="11"/>
        <v>0</v>
      </c>
      <c r="N528" s="147">
        <f t="shared" si="11"/>
        <v>0</v>
      </c>
      <c r="O528" s="148">
        <f t="shared" si="11"/>
        <v>0</v>
      </c>
      <c r="P528" s="146">
        <f t="shared" si="11"/>
        <v>0</v>
      </c>
      <c r="Q528" s="147">
        <f t="shared" si="11"/>
        <v>0</v>
      </c>
      <c r="R528" s="148">
        <f t="shared" si="11"/>
        <v>0</v>
      </c>
      <c r="S528" s="146">
        <f t="shared" si="11"/>
        <v>0</v>
      </c>
      <c r="T528" s="148">
        <f t="shared" si="11"/>
        <v>0</v>
      </c>
    </row>
    <row r="529" spans="2:20" ht="13.5" thickTop="1" x14ac:dyDescent="0.2">
      <c r="J529" s="83"/>
      <c r="K529" s="83"/>
      <c r="L529" s="83"/>
      <c r="M529" s="83"/>
      <c r="N529" s="83"/>
      <c r="O529" s="83"/>
      <c r="Q529" s="83"/>
      <c r="R529" s="83"/>
      <c r="S529" s="83"/>
    </row>
    <row r="531" spans="2:20" x14ac:dyDescent="0.2">
      <c r="B531" s="172" t="s">
        <v>62</v>
      </c>
      <c r="C531" s="172"/>
      <c r="D531" s="172"/>
      <c r="E531" s="172"/>
      <c r="F531" s="172"/>
      <c r="G531" s="172"/>
      <c r="H531" s="172"/>
      <c r="I531" s="172"/>
      <c r="J531" s="172"/>
      <c r="K531" s="172"/>
      <c r="L531" s="172"/>
      <c r="M531" s="172"/>
      <c r="N531" s="172"/>
      <c r="O531" s="172"/>
      <c r="P531" s="172"/>
      <c r="Q531" s="172"/>
      <c r="R531" s="172"/>
      <c r="S531" s="172"/>
      <c r="T531" s="172"/>
    </row>
    <row r="532" spans="2:20" ht="25.5" customHeight="1" x14ac:dyDescent="0.2">
      <c r="B532" s="173" t="s">
        <v>64</v>
      </c>
      <c r="C532" s="173"/>
      <c r="D532" s="173"/>
      <c r="E532" s="173"/>
      <c r="F532" s="173"/>
      <c r="G532" s="173"/>
      <c r="H532" s="173"/>
      <c r="I532" s="173"/>
      <c r="J532" s="173"/>
      <c r="K532" s="173"/>
      <c r="L532" s="173"/>
      <c r="M532" s="173"/>
      <c r="N532" s="173"/>
      <c r="O532" s="173"/>
      <c r="P532" s="173"/>
      <c r="Q532" s="173"/>
      <c r="R532" s="173"/>
      <c r="S532" s="173"/>
      <c r="T532" s="173"/>
    </row>
    <row r="533" spans="2:20" x14ac:dyDescent="0.2">
      <c r="B533" s="172" t="s">
        <v>1</v>
      </c>
      <c r="C533" s="172"/>
      <c r="D533" s="172"/>
      <c r="E533" s="172"/>
      <c r="F533" s="172"/>
      <c r="G533" s="172"/>
      <c r="H533" s="172"/>
      <c r="I533" s="172"/>
      <c r="J533" s="172"/>
      <c r="K533" s="172"/>
      <c r="L533" s="172"/>
      <c r="M533" s="172"/>
      <c r="N533" s="172"/>
      <c r="O533" s="172"/>
      <c r="P533" s="172"/>
      <c r="Q533" s="172"/>
      <c r="R533" s="172"/>
      <c r="S533" s="172"/>
      <c r="T533" s="172"/>
    </row>
    <row r="534" spans="2:20" x14ac:dyDescent="0.2">
      <c r="B534" s="172" t="s">
        <v>65</v>
      </c>
      <c r="C534" s="172"/>
      <c r="D534" s="172"/>
      <c r="E534" s="172"/>
      <c r="F534" s="172"/>
      <c r="G534" s="172"/>
      <c r="H534" s="172"/>
      <c r="I534" s="172"/>
      <c r="J534" s="172"/>
      <c r="K534" s="172"/>
      <c r="L534" s="172"/>
      <c r="M534" s="172"/>
      <c r="N534" s="172"/>
      <c r="O534" s="172"/>
      <c r="P534" s="172"/>
      <c r="Q534" s="172"/>
      <c r="R534" s="172"/>
      <c r="S534" s="172"/>
      <c r="T534" s="172"/>
    </row>
    <row r="535" spans="2:20" x14ac:dyDescent="0.2">
      <c r="B535" s="172" t="s">
        <v>67</v>
      </c>
      <c r="C535" s="172"/>
      <c r="D535" s="172"/>
      <c r="E535" s="172"/>
      <c r="F535" s="172"/>
      <c r="G535" s="172"/>
      <c r="H535" s="172"/>
      <c r="I535" s="172"/>
      <c r="J535" s="172"/>
      <c r="K535" s="172"/>
      <c r="L535" s="172"/>
      <c r="M535" s="172"/>
      <c r="N535" s="172"/>
      <c r="O535" s="172"/>
      <c r="P535" s="172"/>
      <c r="Q535" s="172"/>
      <c r="R535" s="172"/>
      <c r="S535" s="172"/>
      <c r="T535" s="172"/>
    </row>
    <row r="536" spans="2:20" x14ac:dyDescent="0.2">
      <c r="B536" s="172" t="s">
        <v>82</v>
      </c>
      <c r="C536" s="172"/>
      <c r="D536" s="172"/>
      <c r="E536" s="172"/>
      <c r="F536" s="172"/>
      <c r="G536" s="172"/>
      <c r="H536" s="172"/>
      <c r="I536" s="172"/>
      <c r="J536" s="172"/>
      <c r="K536" s="172"/>
      <c r="L536" s="172"/>
      <c r="M536" s="172"/>
      <c r="N536" s="172"/>
      <c r="O536" s="172"/>
      <c r="P536" s="172"/>
      <c r="Q536" s="172"/>
      <c r="R536" s="172"/>
      <c r="S536" s="172"/>
      <c r="T536" s="172"/>
    </row>
    <row r="537" spans="2:20" x14ac:dyDescent="0.2">
      <c r="B537" s="172" t="s">
        <v>83</v>
      </c>
      <c r="C537" s="172"/>
      <c r="D537" s="172"/>
      <c r="E537" s="172"/>
      <c r="F537" s="172"/>
      <c r="G537" s="172"/>
      <c r="H537" s="172"/>
      <c r="I537" s="172"/>
      <c r="J537" s="172"/>
      <c r="K537" s="172"/>
      <c r="L537" s="172"/>
      <c r="M537" s="172"/>
      <c r="N537" s="172"/>
      <c r="O537" s="172"/>
      <c r="P537" s="172"/>
      <c r="Q537" s="172"/>
      <c r="R537" s="172"/>
      <c r="S537" s="172"/>
      <c r="T537" s="172"/>
    </row>
    <row r="538" spans="2:20" ht="28.5" customHeight="1" x14ac:dyDescent="0.2">
      <c r="B538" s="216" t="s">
        <v>0</v>
      </c>
      <c r="C538" s="216"/>
      <c r="D538" s="216"/>
      <c r="E538" s="216"/>
      <c r="F538" s="216"/>
      <c r="G538" s="216"/>
      <c r="H538" s="216"/>
      <c r="I538" s="216"/>
      <c r="J538" s="216"/>
      <c r="K538" s="216"/>
      <c r="L538" s="216"/>
      <c r="M538" s="216"/>
      <c r="N538" s="216"/>
      <c r="O538" s="216"/>
      <c r="P538" s="216"/>
      <c r="Q538" s="216"/>
      <c r="R538" s="216"/>
      <c r="S538" s="216"/>
      <c r="T538" s="216"/>
    </row>
    <row r="539" spans="2:20" x14ac:dyDescent="0.2">
      <c r="B539" s="215" t="s">
        <v>108</v>
      </c>
      <c r="C539" s="215"/>
      <c r="D539" s="215"/>
      <c r="E539" s="215"/>
      <c r="F539" s="215"/>
      <c r="G539" s="215"/>
      <c r="H539" s="215"/>
      <c r="I539" s="215"/>
      <c r="J539" s="215"/>
      <c r="K539" s="215"/>
      <c r="L539" s="215"/>
      <c r="M539" s="215"/>
      <c r="N539" s="215"/>
      <c r="O539" s="215"/>
      <c r="P539" s="215"/>
      <c r="Q539" s="215"/>
      <c r="R539" s="215"/>
      <c r="S539" s="215"/>
      <c r="T539" s="215"/>
    </row>
    <row r="540" spans="2:20" x14ac:dyDescent="0.2">
      <c r="B540" s="108"/>
    </row>
    <row r="541" spans="2:20" x14ac:dyDescent="0.2">
      <c r="B541" s="58" t="s">
        <v>84</v>
      </c>
      <c r="D541" s="58" t="s">
        <v>93</v>
      </c>
      <c r="K541" s="58" t="s">
        <v>66</v>
      </c>
      <c r="L541" s="58"/>
      <c r="M541" s="107"/>
      <c r="N541" s="107"/>
      <c r="O541" s="107"/>
      <c r="Q541" s="83"/>
      <c r="R541" s="83"/>
      <c r="S541" s="83"/>
    </row>
    <row r="542" spans="2:20" x14ac:dyDescent="0.2">
      <c r="D542" s="58" t="s">
        <v>94</v>
      </c>
      <c r="K542" s="58" t="s">
        <v>63</v>
      </c>
      <c r="L542" s="58"/>
    </row>
    <row r="544" spans="2:20" ht="15.75" x14ac:dyDescent="0.25">
      <c r="B544" s="58" t="s">
        <v>95</v>
      </c>
      <c r="D544" s="2" t="s">
        <v>86</v>
      </c>
      <c r="M544" s="107"/>
      <c r="N544" s="107"/>
      <c r="O544" s="107"/>
      <c r="Q544" s="83"/>
      <c r="R544" s="83"/>
      <c r="S544" s="83"/>
    </row>
    <row r="545" spans="4:19" ht="15.75" x14ac:dyDescent="0.25">
      <c r="D545" s="2" t="s">
        <v>87</v>
      </c>
      <c r="M545" s="107"/>
      <c r="N545" s="107"/>
      <c r="O545" s="107"/>
      <c r="Q545" s="83"/>
      <c r="R545" s="83"/>
      <c r="S545" s="83"/>
    </row>
    <row r="546" spans="4:19" ht="15.75" x14ac:dyDescent="0.25">
      <c r="D546" s="113" t="s">
        <v>50</v>
      </c>
      <c r="M546" s="107"/>
      <c r="N546" s="107"/>
      <c r="O546" s="107"/>
      <c r="Q546" s="83"/>
      <c r="R546" s="83"/>
      <c r="S546" s="83"/>
    </row>
    <row r="547" spans="4:19" ht="15.75" x14ac:dyDescent="0.25">
      <c r="D547" s="2" t="s">
        <v>88</v>
      </c>
      <c r="M547" s="107"/>
      <c r="N547" s="107"/>
      <c r="O547" s="107"/>
      <c r="Q547" s="83"/>
      <c r="R547" s="83"/>
      <c r="S547" s="83"/>
    </row>
    <row r="548" spans="4:19" ht="15.75" x14ac:dyDescent="0.25">
      <c r="D548" s="2" t="s">
        <v>89</v>
      </c>
    </row>
    <row r="549" spans="4:19" ht="15.75" x14ac:dyDescent="0.25">
      <c r="D549" s="2" t="s">
        <v>90</v>
      </c>
    </row>
    <row r="550" spans="4:19" ht="15.75" x14ac:dyDescent="0.25">
      <c r="D550" t="s">
        <v>91</v>
      </c>
    </row>
    <row r="552" spans="4:19" x14ac:dyDescent="0.2">
      <c r="M552" s="107"/>
      <c r="N552" s="107"/>
      <c r="O552" s="107"/>
      <c r="Q552" s="83"/>
      <c r="R552" s="83"/>
      <c r="S552" s="83"/>
    </row>
    <row r="553" spans="4:19" x14ac:dyDescent="0.2">
      <c r="M553" s="107"/>
      <c r="N553" s="107"/>
      <c r="O553" s="107"/>
      <c r="Q553" s="83"/>
      <c r="R553" s="83"/>
      <c r="S553" s="83"/>
    </row>
    <row r="554" spans="4:19" x14ac:dyDescent="0.2">
      <c r="M554" s="107"/>
      <c r="N554" s="107"/>
      <c r="O554" s="107"/>
      <c r="Q554" s="83"/>
      <c r="R554" s="83"/>
      <c r="S554" s="83"/>
    </row>
    <row r="555" spans="4:19" x14ac:dyDescent="0.2">
      <c r="Q555" s="83"/>
      <c r="R555" s="83"/>
      <c r="S555" s="83"/>
    </row>
    <row r="556" spans="4:19" x14ac:dyDescent="0.2">
      <c r="Q556" s="83"/>
      <c r="R556" s="83"/>
      <c r="S556" s="83"/>
    </row>
    <row r="557" spans="4:19" x14ac:dyDescent="0.2">
      <c r="Q557" s="83"/>
      <c r="R557" s="83"/>
      <c r="S557" s="83"/>
    </row>
    <row r="558" spans="4:19" x14ac:dyDescent="0.2">
      <c r="P558" s="83"/>
      <c r="Q558" s="83"/>
      <c r="R558" s="83"/>
    </row>
    <row r="559" spans="4:19" x14ac:dyDescent="0.2">
      <c r="P559" s="83"/>
      <c r="Q559" s="83"/>
      <c r="R559" s="83"/>
    </row>
    <row r="560" spans="4:19" x14ac:dyDescent="0.2">
      <c r="P560" s="83"/>
      <c r="Q560" s="83"/>
      <c r="R560" s="83"/>
    </row>
    <row r="561" spans="16:18" x14ac:dyDescent="0.2">
      <c r="P561" s="83"/>
      <c r="Q561" s="83"/>
      <c r="R561" s="83"/>
    </row>
    <row r="562" spans="16:18" x14ac:dyDescent="0.2">
      <c r="P562" s="83"/>
      <c r="Q562" s="83"/>
      <c r="R562" s="83"/>
    </row>
    <row r="564" spans="16:18" x14ac:dyDescent="0.2">
      <c r="P564" s="83"/>
      <c r="Q564" s="83"/>
      <c r="R564" s="83"/>
    </row>
    <row r="565" spans="16:18" x14ac:dyDescent="0.2">
      <c r="P565" s="83"/>
      <c r="Q565" s="83"/>
      <c r="R565" s="83"/>
    </row>
    <row r="566" spans="16:18" x14ac:dyDescent="0.2">
      <c r="P566" s="83"/>
      <c r="Q566" s="83"/>
      <c r="R566" s="83"/>
    </row>
    <row r="567" spans="16:18" x14ac:dyDescent="0.2">
      <c r="P567" s="83"/>
      <c r="Q567" s="83"/>
      <c r="R567" s="83"/>
    </row>
    <row r="569" spans="16:18" x14ac:dyDescent="0.2">
      <c r="P569" s="83"/>
      <c r="Q569" s="83"/>
      <c r="R569" s="83"/>
    </row>
    <row r="570" spans="16:18" x14ac:dyDescent="0.2">
      <c r="P570" s="83"/>
      <c r="Q570" s="83"/>
      <c r="R570" s="83"/>
    </row>
    <row r="572" spans="16:18" x14ac:dyDescent="0.2">
      <c r="P572" s="83"/>
      <c r="Q572" s="83"/>
      <c r="R572" s="83"/>
    </row>
    <row r="574" spans="16:18" x14ac:dyDescent="0.2">
      <c r="P574" s="83"/>
      <c r="Q574" s="83"/>
      <c r="R574" s="83"/>
    </row>
    <row r="575" spans="16:18" x14ac:dyDescent="0.2">
      <c r="P575" s="83"/>
      <c r="Q575" s="83"/>
      <c r="R575" s="83"/>
    </row>
    <row r="576" spans="16:18" x14ac:dyDescent="0.2">
      <c r="P576" s="83"/>
      <c r="Q576" s="83"/>
      <c r="R576" s="83"/>
    </row>
    <row r="577" spans="16:18" x14ac:dyDescent="0.2">
      <c r="P577" s="83"/>
      <c r="Q577" s="83"/>
      <c r="R577" s="83"/>
    </row>
    <row r="578" spans="16:18" x14ac:dyDescent="0.2">
      <c r="P578" s="83"/>
      <c r="Q578" s="83"/>
      <c r="R578" s="83"/>
    </row>
    <row r="579" spans="16:18" x14ac:dyDescent="0.2">
      <c r="P579" s="83"/>
      <c r="Q579" s="83"/>
      <c r="R579" s="83"/>
    </row>
    <row r="580" spans="16:18" x14ac:dyDescent="0.2">
      <c r="P580" s="83"/>
      <c r="Q580" s="83"/>
      <c r="R580" s="83"/>
    </row>
    <row r="581" spans="16:18" x14ac:dyDescent="0.2">
      <c r="P581" s="83"/>
      <c r="Q581" s="83"/>
      <c r="R581" s="83"/>
    </row>
    <row r="582" spans="16:18" x14ac:dyDescent="0.2">
      <c r="P582" s="83"/>
    </row>
    <row r="583" spans="16:18" x14ac:dyDescent="0.2">
      <c r="P583" s="83"/>
    </row>
    <row r="584" spans="16:18" x14ac:dyDescent="0.2">
      <c r="P584" s="83"/>
    </row>
    <row r="586" spans="16:18" x14ac:dyDescent="0.2">
      <c r="P586" s="83"/>
    </row>
    <row r="588" spans="16:18" x14ac:dyDescent="0.2">
      <c r="P588" s="83"/>
    </row>
    <row r="589" spans="16:18" x14ac:dyDescent="0.2">
      <c r="P589" s="83"/>
    </row>
    <row r="592" spans="16:18" x14ac:dyDescent="0.2">
      <c r="P592" s="83"/>
    </row>
    <row r="593" spans="16:16" x14ac:dyDescent="0.2">
      <c r="P593" s="83"/>
    </row>
    <row r="594" spans="16:16" x14ac:dyDescent="0.2">
      <c r="P594" s="83"/>
    </row>
    <row r="595" spans="16:16" x14ac:dyDescent="0.2">
      <c r="P595" s="83"/>
    </row>
    <row r="597" spans="16:16" x14ac:dyDescent="0.2">
      <c r="P597" s="83"/>
    </row>
    <row r="598" spans="16:16" x14ac:dyDescent="0.2">
      <c r="P598" s="83"/>
    </row>
    <row r="599" spans="16:16" x14ac:dyDescent="0.2">
      <c r="P599" s="83"/>
    </row>
  </sheetData>
  <mergeCells count="107">
    <mergeCell ref="S446:T446"/>
    <mergeCell ref="S444:T444"/>
    <mergeCell ref="G381:I381"/>
    <mergeCell ref="J381:L381"/>
    <mergeCell ref="M381:O381"/>
    <mergeCell ref="A1:S1"/>
    <mergeCell ref="D3:K3"/>
    <mergeCell ref="D4:K4"/>
    <mergeCell ref="D5:K5"/>
    <mergeCell ref="D6:K6"/>
    <mergeCell ref="D7:K7"/>
    <mergeCell ref="S17:T17"/>
    <mergeCell ref="P381:R381"/>
    <mergeCell ref="S381:T381"/>
    <mergeCell ref="J445:L445"/>
    <mergeCell ref="D8:K8"/>
    <mergeCell ref="P249:R249"/>
    <mergeCell ref="S445:T445"/>
    <mergeCell ref="J316:L316"/>
    <mergeCell ref="M316:O316"/>
    <mergeCell ref="G446:I446"/>
    <mergeCell ref="J446:L446"/>
    <mergeCell ref="M446:O446"/>
    <mergeCell ref="P446:R446"/>
    <mergeCell ref="M445:O445"/>
    <mergeCell ref="P315:R315"/>
    <mergeCell ref="P445:R445"/>
    <mergeCell ref="J315:L315"/>
    <mergeCell ref="M315:O315"/>
    <mergeCell ref="G316:I316"/>
    <mergeCell ref="G250:I250"/>
    <mergeCell ref="J250:L250"/>
    <mergeCell ref="P316:R316"/>
    <mergeCell ref="S316:T316"/>
    <mergeCell ref="J380:L380"/>
    <mergeCell ref="M380:O380"/>
    <mergeCell ref="S380:T380"/>
    <mergeCell ref="S379:T379"/>
    <mergeCell ref="P380:R380"/>
    <mergeCell ref="G184:I184"/>
    <mergeCell ref="J184:L184"/>
    <mergeCell ref="M184:O184"/>
    <mergeCell ref="P184:R184"/>
    <mergeCell ref="S184:T184"/>
    <mergeCell ref="J249:L249"/>
    <mergeCell ref="M249:O249"/>
    <mergeCell ref="J18:L18"/>
    <mergeCell ref="M18:O18"/>
    <mergeCell ref="P18:R18"/>
    <mergeCell ref="S18:T18"/>
    <mergeCell ref="S118:T118"/>
    <mergeCell ref="S117:T117"/>
    <mergeCell ref="S57:T57"/>
    <mergeCell ref="S19:T19"/>
    <mergeCell ref="G59:I59"/>
    <mergeCell ref="J58:L58"/>
    <mergeCell ref="M58:O58"/>
    <mergeCell ref="P58:R58"/>
    <mergeCell ref="J59:L59"/>
    <mergeCell ref="M59:O59"/>
    <mergeCell ref="P59:R59"/>
    <mergeCell ref="J118:L118"/>
    <mergeCell ref="M118:O118"/>
    <mergeCell ref="P118:R118"/>
    <mergeCell ref="G19:I19"/>
    <mergeCell ref="J19:L19"/>
    <mergeCell ref="M19:O19"/>
    <mergeCell ref="P19:R19"/>
    <mergeCell ref="S58:T58"/>
    <mergeCell ref="S183:T183"/>
    <mergeCell ref="S182:T182"/>
    <mergeCell ref="S249:T249"/>
    <mergeCell ref="S248:T248"/>
    <mergeCell ref="S315:T315"/>
    <mergeCell ref="S59:T59"/>
    <mergeCell ref="S250:T250"/>
    <mergeCell ref="S314:T314"/>
    <mergeCell ref="S119:T119"/>
    <mergeCell ref="J183:L183"/>
    <mergeCell ref="M183:O183"/>
    <mergeCell ref="P183:R183"/>
    <mergeCell ref="J512:L512"/>
    <mergeCell ref="M512:O512"/>
    <mergeCell ref="P512:R512"/>
    <mergeCell ref="S512:T512"/>
    <mergeCell ref="M250:O250"/>
    <mergeCell ref="P250:R250"/>
    <mergeCell ref="B539:T539"/>
    <mergeCell ref="B537:T537"/>
    <mergeCell ref="B538:T538"/>
    <mergeCell ref="B510:T510"/>
    <mergeCell ref="B532:T532"/>
    <mergeCell ref="B531:T531"/>
    <mergeCell ref="B533:T533"/>
    <mergeCell ref="B534:T534"/>
    <mergeCell ref="B535:T535"/>
    <mergeCell ref="B536:T536"/>
    <mergeCell ref="J513:L513"/>
    <mergeCell ref="M513:O513"/>
    <mergeCell ref="P513:R513"/>
    <mergeCell ref="S513:T513"/>
    <mergeCell ref="S511:T511"/>
    <mergeCell ref="B19:C19"/>
    <mergeCell ref="G119:I119"/>
    <mergeCell ref="J119:L119"/>
    <mergeCell ref="M119:O119"/>
    <mergeCell ref="P119:R119"/>
  </mergeCells>
  <phoneticPr fontId="5" type="noConversion"/>
  <printOptions horizontalCentered="1"/>
  <pageMargins left="0.25" right="0.25" top="0.49" bottom="0.49" header="0.25" footer="0.25"/>
  <pageSetup scale="48" orientation="landscape" r:id="rId1"/>
  <headerFooter alignWithMargins="0">
    <oddHeader xml:space="preserve">&amp;LSTONE PROCESSING SPREADSHEET&amp;CVIRGINIA DEPARTMENT OF ENVIRONMENTAL QUALITY&amp;REXCEL VERSION 5.2
</oddHeader>
    <oddFooter>&amp;CPage &amp;P&amp;R &amp;F</oddFooter>
  </headerFooter>
  <rowBreaks count="8" manualBreakCount="8">
    <brk id="56" max="16383" man="1"/>
    <brk id="116" max="16383" man="1"/>
    <brk id="181" max="16383" man="1"/>
    <brk id="247" max="16383" man="1"/>
    <brk id="313" max="16383" man="1"/>
    <brk id="378" max="16383" man="1"/>
    <brk id="443" max="16383" man="1"/>
    <brk id="50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Stone Processing</vt:lpstr>
      <vt:lpstr>General Permit</vt:lpstr>
      <vt:lpstr>'Stone Processing'!Print_Area</vt:lpstr>
      <vt:lpstr>'General Permit'!Print_Area_MI</vt:lpstr>
      <vt:lpstr>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510-2</dc:title>
  <dc:creator>Armistead, Allen (DEQ)</dc:creator>
  <cp:keywords>spreadsheet, stone quarry, non-metallic mineral process</cp:keywords>
  <dc:description>3/23/17 – Addition of language from APG-458 for use if non-traditional fuels are used.
6/6/2017 – Corrected values for the PM-2.5 development for the following processes: Screening (uncontrolled), Screening – Fines (uncontrolled), conveyors (uncontrolled), Stockpile (uncontrolled), and Cement Silo (controlled and uncontrolled). 
9/6/2018 – Clarification that information should be only entered into the “Stone Processing” tab of the spreadsheet was added. 
</dc:description>
  <cp:lastModifiedBy>Susan Tripp</cp:lastModifiedBy>
  <cp:lastPrinted>2016-01-27T17:54:19Z</cp:lastPrinted>
  <dcterms:created xsi:type="dcterms:W3CDTF">2000-02-23T16:53:33Z</dcterms:created>
  <dcterms:modified xsi:type="dcterms:W3CDTF">2018-12-28T17:25:28Z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