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P2\Virginia Green\Admin - Virginia Green\Resources\"/>
    </mc:Choice>
  </mc:AlternateContent>
  <bookViews>
    <workbookView xWindow="480" yWindow="75" windowWidth="18195" windowHeight="6675"/>
  </bookViews>
  <sheets>
    <sheet name="Waste Diversion Calculation" sheetId="1" r:id="rId1"/>
    <sheet name="Conversion Rates" sheetId="2" r:id="rId2"/>
  </sheets>
  <definedNames>
    <definedName name="_xlnm.Print_Area" localSheetId="0">'Waste Diversion Calculation'!$A$1:$O$35</definedName>
  </definedNames>
  <calcPr calcId="162913"/>
</workbook>
</file>

<file path=xl/calcChain.xml><?xml version="1.0" encoding="utf-8"?>
<calcChain xmlns="http://schemas.openxmlformats.org/spreadsheetml/2006/main">
  <c r="K19" i="1" l="1"/>
  <c r="K34" i="1" l="1"/>
  <c r="K20" i="1"/>
  <c r="K21" i="1"/>
  <c r="K22" i="1"/>
  <c r="K23" i="1"/>
  <c r="K24" i="1"/>
  <c r="K25" i="1"/>
  <c r="K26" i="1"/>
  <c r="K27" i="1"/>
  <c r="K28" i="1"/>
  <c r="K29" i="1"/>
  <c r="K30" i="1"/>
  <c r="K31" i="1"/>
  <c r="K32" i="1"/>
  <c r="K33" i="1"/>
  <c r="F20" i="1"/>
  <c r="F19" i="1"/>
  <c r="O20" i="1" l="1"/>
  <c r="O21" i="1"/>
  <c r="O22" i="1"/>
  <c r="O23" i="1"/>
  <c r="O19" i="1"/>
  <c r="O24" i="1"/>
  <c r="O25" i="1"/>
  <c r="O26" i="1"/>
  <c r="O27" i="1"/>
  <c r="O28" i="1"/>
  <c r="O29" i="1"/>
  <c r="O30" i="1"/>
  <c r="O31" i="1"/>
  <c r="O32" i="1"/>
  <c r="O33" i="1"/>
  <c r="O34" i="1"/>
  <c r="L34" i="1"/>
  <c r="J34" i="1"/>
  <c r="J19" i="1"/>
  <c r="L19" i="1" s="1"/>
  <c r="J20" i="1"/>
  <c r="L20" i="1" s="1"/>
  <c r="F21" i="1"/>
  <c r="J21" i="1" s="1"/>
  <c r="F22" i="1"/>
  <c r="J22" i="1" s="1"/>
  <c r="F23" i="1"/>
  <c r="J23" i="1" s="1"/>
  <c r="F24" i="1"/>
  <c r="J24" i="1" s="1"/>
  <c r="F25" i="1"/>
  <c r="J25" i="1" s="1"/>
  <c r="L25" i="1" s="1"/>
  <c r="F26" i="1"/>
  <c r="J26" i="1" s="1"/>
  <c r="L26" i="1" s="1"/>
  <c r="F27" i="1"/>
  <c r="J27" i="1" s="1"/>
  <c r="F28" i="1"/>
  <c r="J28" i="1" s="1"/>
  <c r="F29" i="1"/>
  <c r="J29" i="1" s="1"/>
  <c r="L29" i="1" s="1"/>
  <c r="F30" i="1"/>
  <c r="J30" i="1" s="1"/>
  <c r="F31" i="1"/>
  <c r="J31" i="1" s="1"/>
  <c r="L31" i="1" s="1"/>
  <c r="F32" i="1"/>
  <c r="J32" i="1" s="1"/>
  <c r="L32" i="1" s="1"/>
  <c r="F33" i="1"/>
  <c r="J33" i="1" s="1"/>
  <c r="L33" i="1" s="1"/>
  <c r="F34" i="1"/>
  <c r="L30" i="1" l="1"/>
  <c r="L22" i="1"/>
  <c r="L28" i="1"/>
  <c r="L24" i="1"/>
  <c r="N11" i="1"/>
  <c r="N10" i="1"/>
  <c r="L27" i="1"/>
  <c r="N12" i="1"/>
  <c r="L21" i="1"/>
  <c r="L23" i="1"/>
  <c r="M12" i="1" l="1"/>
  <c r="O12" i="1" s="1"/>
  <c r="M10" i="1"/>
  <c r="O10" i="1" s="1"/>
  <c r="N13" i="1"/>
  <c r="M11" i="1"/>
  <c r="M13" i="1" l="1"/>
  <c r="M15" i="1" s="1"/>
  <c r="O11" i="1"/>
  <c r="O13" i="1" l="1"/>
</calcChain>
</file>

<file path=xl/sharedStrings.xml><?xml version="1.0" encoding="utf-8"?>
<sst xmlns="http://schemas.openxmlformats.org/spreadsheetml/2006/main" count="183" uniqueCount="79">
  <si>
    <t>Date</t>
  </si>
  <si>
    <t xml:space="preserve">Container </t>
  </si>
  <si>
    <t>Material Type</t>
  </si>
  <si>
    <t>Size</t>
  </si>
  <si>
    <t>Frequency of pickup</t>
  </si>
  <si>
    <t>Time period</t>
  </si>
  <si>
    <t>Fullness</t>
  </si>
  <si>
    <t>Pounds</t>
  </si>
  <si>
    <t xml:space="preserve">Cost </t>
  </si>
  <si>
    <t xml:space="preserve">Unit </t>
  </si>
  <si>
    <t>$/Month</t>
  </si>
  <si>
    <t>Conversion Rates</t>
  </si>
  <si>
    <t>pounds of material</t>
  </si>
  <si>
    <t>cubic yard</t>
  </si>
  <si>
    <t xml:space="preserve">lbs </t>
  </si>
  <si>
    <t>source</t>
  </si>
  <si>
    <t>=</t>
  </si>
  <si>
    <t>gal</t>
  </si>
  <si>
    <t>https://www.gsa.gov/cdnstatic/solid_waste_conversion_guild_EPA.pdf</t>
  </si>
  <si>
    <t>Compost - Yard waste - Grass</t>
  </si>
  <si>
    <t>Compost - Yard waste - Leaves</t>
  </si>
  <si>
    <t>Compost - Food scraps - Restaurants</t>
  </si>
  <si>
    <t>https://www.epa.gov/sites/production/files/2016-04/documents/volume_to_weight_conversion_factors_memorandum_04192016_508fnl.pdf</t>
  </si>
  <si>
    <t>Volume-to-Weight Conversion Factors,  EPA 2016</t>
  </si>
  <si>
    <t>Standard Volume-to-Weight Conversion Factors, EPA 1997</t>
  </si>
  <si>
    <t>Recycling - Plastic film &amp; wrap</t>
  </si>
  <si>
    <t>Recycling - Plastic, metal cans, glass, cardboard &amp; paper</t>
  </si>
  <si>
    <t>Recycling - Plastic, metal cans &amp; glass (no paper)</t>
  </si>
  <si>
    <t>Recycling - Plastic &amp; metal cans (no glass)</t>
  </si>
  <si>
    <t>Recycling - Plastic, metal cans, glass &amp; paper</t>
  </si>
  <si>
    <t>Compost - Yard Waste - Mixed</t>
  </si>
  <si>
    <t xml:space="preserve">Waste - Commercial </t>
  </si>
  <si>
    <t xml:space="preserve">Waste - Multifamily </t>
  </si>
  <si>
    <t>Waste - Site Specific</t>
  </si>
  <si>
    <t>Recycling - Site Specific</t>
  </si>
  <si>
    <t>Compost - Site Specific</t>
  </si>
  <si>
    <t>Units</t>
  </si>
  <si>
    <t>Cubic yards</t>
  </si>
  <si>
    <t>Gallons</t>
  </si>
  <si>
    <t>Weekly</t>
  </si>
  <si>
    <t>Monthly</t>
  </si>
  <si>
    <t>Unit</t>
  </si>
  <si>
    <t xml:space="preserve">gal </t>
  </si>
  <si>
    <t>Calculations</t>
  </si>
  <si>
    <t>Hide columns in published tool</t>
  </si>
  <si>
    <t>Conversion Factor</t>
  </si>
  <si>
    <t>Total Volume per month y3</t>
  </si>
  <si>
    <t>Volume of container y3</t>
  </si>
  <si>
    <t>Totals</t>
  </si>
  <si>
    <t xml:space="preserve">Waste Total </t>
  </si>
  <si>
    <t xml:space="preserve">Recycling Total </t>
  </si>
  <si>
    <t xml:space="preserve">Composting Total </t>
  </si>
  <si>
    <t xml:space="preserve">Waste Type </t>
  </si>
  <si>
    <t>Diversion Rate</t>
  </si>
  <si>
    <t>Pounds/ Month</t>
  </si>
  <si>
    <t>Cost/ Month</t>
  </si>
  <si>
    <t>Cost/ Pound</t>
  </si>
  <si>
    <t>Virginia Green</t>
  </si>
  <si>
    <t>Pounds generated per month</t>
  </si>
  <si>
    <t>Waste Diversion Calculator</t>
  </si>
  <si>
    <t>Enter date</t>
  </si>
  <si>
    <t>Identify container</t>
  </si>
  <si>
    <t>Enter size &amp; chose units from the drop down.</t>
  </si>
  <si>
    <t>*If you have site specific information, please enter it on the Conversion Rates tab.</t>
  </si>
  <si>
    <t xml:space="preserve"> % full for pickup</t>
  </si>
  <si>
    <t>Id the pickup schedule for the container</t>
  </si>
  <si>
    <t>Calculated based on info provided</t>
  </si>
  <si>
    <t>Calculated</t>
  </si>
  <si>
    <t>Id the cost</t>
  </si>
  <si>
    <t>Summary Table</t>
  </si>
  <si>
    <t xml:space="preserve">This calculator will help you find out your waste diversion rate.  The waste diversion rate is the portion of trash that is not sent to the landfill.  Diverting trash from the landfill can be done by recycling, composting or donating.  To use this waste division calculator, please enter information in the green columns below.  You will need to following:
          - Type of material being collected in each container
          - Size of collection containers (cubic yards, gallons or pounds)
          - Frequency of pickup
          - Cost for container pickup
The calculator will give you recycling and waste percentages and your diversion rate.  The summary table shows your monthly waste generation and cost information.
</t>
  </si>
  <si>
    <t>Waste - Residential, Institutional, Commercial</t>
  </si>
  <si>
    <t>volume of material</t>
  </si>
  <si>
    <r>
      <t xml:space="preserve">Conversion rates are listed below, with links to their source.  If you have done a recent waste audit and have values that you would like to use, enter them below in the green cells labeled site specific.  </t>
    </r>
    <r>
      <rPr>
        <sz val="11"/>
        <color rgb="FF006738"/>
        <rFont val="Calibri"/>
        <family val="2"/>
        <scheme val="minor"/>
      </rPr>
      <t>Note that the information entered must be lbs per 1 cubic yard.</t>
    </r>
  </si>
  <si>
    <t>Sample 2</t>
  </si>
  <si>
    <t>Sample 1</t>
  </si>
  <si>
    <t>Sample 3</t>
  </si>
  <si>
    <t>Waste - Food scraps - Restaurants</t>
  </si>
  <si>
    <t>Identify the type of material being collected.  This allows the calculator to convert the volume of waste to the weight.*
**Scroll up on the drop down list to find waste**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</si>
</sst>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sz val="11"/>
      <name val="Calibri"/>
      <family val="2"/>
      <scheme val="minor"/>
    </font>
    <font>
      <b/>
      <sz val="14"/>
      <color theme="0"/>
      <name val="Calibri"/>
      <family val="2"/>
      <scheme val="minor"/>
    </font>
    <font>
      <b/>
      <sz val="18"/>
      <color theme="0"/>
      <name val="Calibri"/>
      <family val="2"/>
      <scheme val="minor"/>
    </font>
    <font>
      <b/>
      <sz val="18"/>
      <color rgb="FFDBE781"/>
      <name val="Calibri"/>
      <family val="2"/>
      <scheme val="minor"/>
    </font>
    <font>
      <b/>
      <sz val="18"/>
      <name val="Calibri"/>
      <family val="2"/>
      <scheme val="minor"/>
    </font>
    <font>
      <i/>
      <sz val="10"/>
      <color theme="0"/>
      <name val="Calibri"/>
      <family val="2"/>
      <scheme val="minor"/>
    </font>
    <font>
      <i/>
      <sz val="9"/>
      <color theme="0"/>
      <name val="Calibri"/>
      <family val="2"/>
      <scheme val="minor"/>
    </font>
    <font>
      <sz val="11"/>
      <color rgb="FF006738"/>
      <name val="Calibri"/>
      <family val="2"/>
      <scheme val="minor"/>
    </font>
    <font>
      <b/>
      <sz val="11"/>
      <name val="Calibri"/>
      <family val="2"/>
      <scheme val="minor"/>
    </font>
    <font>
      <b/>
      <sz val="20"/>
      <color theme="0"/>
      <name val="Calibri"/>
      <family val="2"/>
      <scheme val="minor"/>
    </font>
  </fonts>
  <fills count="10">
    <fill>
      <patternFill patternType="none"/>
    </fill>
    <fill>
      <patternFill patternType="gray125"/>
    </fill>
    <fill>
      <patternFill patternType="solid">
        <fgColor rgb="FFD2ECB6"/>
        <bgColor indexed="64"/>
      </patternFill>
    </fill>
    <fill>
      <patternFill patternType="solid">
        <fgColor theme="0" tint="-0.249977111117893"/>
        <bgColor indexed="64"/>
      </patternFill>
    </fill>
    <fill>
      <patternFill patternType="solid">
        <fgColor rgb="FF006738"/>
        <bgColor indexed="64"/>
      </patternFill>
    </fill>
    <fill>
      <patternFill patternType="solid">
        <fgColor rgb="FFC4D832"/>
        <bgColor indexed="64"/>
      </patternFill>
    </fill>
    <fill>
      <patternFill patternType="solid">
        <fgColor rgb="FFDBE781"/>
        <bgColor indexed="64"/>
      </patternFill>
    </fill>
    <fill>
      <patternFill patternType="solid">
        <fgColor rgb="FF56A33C"/>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medium">
        <color rgb="FF56A33C"/>
      </left>
      <right style="thin">
        <color rgb="FF56A33C"/>
      </right>
      <top style="medium">
        <color rgb="FF56A33C"/>
      </top>
      <bottom style="thin">
        <color rgb="FF56A33C"/>
      </bottom>
      <diagonal/>
    </border>
    <border>
      <left style="thin">
        <color rgb="FF56A33C"/>
      </left>
      <right style="thin">
        <color rgb="FF56A33C"/>
      </right>
      <top style="medium">
        <color rgb="FF56A33C"/>
      </top>
      <bottom style="thin">
        <color rgb="FF56A33C"/>
      </bottom>
      <diagonal/>
    </border>
    <border>
      <left style="thin">
        <color rgb="FF56A33C"/>
      </left>
      <right style="medium">
        <color rgb="FF56A33C"/>
      </right>
      <top style="medium">
        <color rgb="FF56A33C"/>
      </top>
      <bottom style="thin">
        <color rgb="FF56A33C"/>
      </bottom>
      <diagonal/>
    </border>
    <border>
      <left style="medium">
        <color rgb="FF56A33C"/>
      </left>
      <right style="thin">
        <color rgb="FF56A33C"/>
      </right>
      <top style="thin">
        <color rgb="FF56A33C"/>
      </top>
      <bottom style="thin">
        <color rgb="FF56A33C"/>
      </bottom>
      <diagonal/>
    </border>
    <border>
      <left style="thin">
        <color rgb="FF56A33C"/>
      </left>
      <right style="thin">
        <color rgb="FF56A33C"/>
      </right>
      <top style="thin">
        <color rgb="FF56A33C"/>
      </top>
      <bottom style="thin">
        <color rgb="FF56A33C"/>
      </bottom>
      <diagonal/>
    </border>
    <border>
      <left style="thin">
        <color rgb="FF56A33C"/>
      </left>
      <right style="medium">
        <color rgb="FF56A33C"/>
      </right>
      <top style="thin">
        <color rgb="FF56A33C"/>
      </top>
      <bottom style="thin">
        <color rgb="FF56A33C"/>
      </bottom>
      <diagonal/>
    </border>
    <border>
      <left style="medium">
        <color rgb="FF56A33C"/>
      </left>
      <right style="thin">
        <color rgb="FF56A33C"/>
      </right>
      <top style="thin">
        <color rgb="FF56A33C"/>
      </top>
      <bottom/>
      <diagonal/>
    </border>
    <border>
      <left style="thin">
        <color rgb="FF56A33C"/>
      </left>
      <right style="thin">
        <color rgb="FF56A33C"/>
      </right>
      <top style="thin">
        <color rgb="FF56A33C"/>
      </top>
      <bottom/>
      <diagonal/>
    </border>
    <border>
      <left style="thin">
        <color rgb="FF56A33C"/>
      </left>
      <right style="medium">
        <color rgb="FF56A33C"/>
      </right>
      <top style="thin">
        <color rgb="FF56A33C"/>
      </top>
      <bottom/>
      <diagonal/>
    </border>
    <border>
      <left style="medium">
        <color rgb="FF56A33C"/>
      </left>
      <right style="thin">
        <color rgb="FF56A33C"/>
      </right>
      <top style="medium">
        <color rgb="FF56A33C"/>
      </top>
      <bottom style="medium">
        <color rgb="FF56A33C"/>
      </bottom>
      <diagonal/>
    </border>
    <border>
      <left style="thin">
        <color rgb="FF56A33C"/>
      </left>
      <right style="thin">
        <color rgb="FF56A33C"/>
      </right>
      <top style="medium">
        <color rgb="FF56A33C"/>
      </top>
      <bottom style="medium">
        <color rgb="FF56A33C"/>
      </bottom>
      <diagonal/>
    </border>
    <border>
      <left style="thin">
        <color rgb="FF56A33C"/>
      </left>
      <right style="medium">
        <color rgb="FF56A33C"/>
      </right>
      <top style="medium">
        <color rgb="FF56A33C"/>
      </top>
      <bottom style="medium">
        <color rgb="FF56A33C"/>
      </bottom>
      <diagonal/>
    </border>
    <border>
      <left style="medium">
        <color rgb="FF56A33C"/>
      </left>
      <right style="thin">
        <color rgb="FF56A33C"/>
      </right>
      <top style="thin">
        <color rgb="FF56A33C"/>
      </top>
      <bottom style="medium">
        <color rgb="FF56A33C"/>
      </bottom>
      <diagonal/>
    </border>
    <border>
      <left style="thin">
        <color rgb="FF56A33C"/>
      </left>
      <right style="thin">
        <color rgb="FF56A33C"/>
      </right>
      <top style="thin">
        <color rgb="FF56A33C"/>
      </top>
      <bottom style="medium">
        <color rgb="FF56A33C"/>
      </bottom>
      <diagonal/>
    </border>
    <border>
      <left style="thin">
        <color rgb="FF56A33C"/>
      </left>
      <right style="medium">
        <color rgb="FF56A33C"/>
      </right>
      <top style="thin">
        <color rgb="FF56A33C"/>
      </top>
      <bottom style="medium">
        <color rgb="FF56A33C"/>
      </bottom>
      <diagonal/>
    </border>
    <border>
      <left style="medium">
        <color rgb="FF56A33C"/>
      </left>
      <right/>
      <top style="medium">
        <color rgb="FF56A33C"/>
      </top>
      <bottom style="medium">
        <color rgb="FF56A33C"/>
      </bottom>
      <diagonal/>
    </border>
    <border>
      <left/>
      <right style="medium">
        <color rgb="FF56A33C"/>
      </right>
      <top style="medium">
        <color rgb="FF56A33C"/>
      </top>
      <bottom style="medium">
        <color rgb="FF56A33C"/>
      </bottom>
      <diagonal/>
    </border>
    <border>
      <left style="medium">
        <color rgb="FF56A33C"/>
      </left>
      <right style="thin">
        <color rgb="FF56A33C"/>
      </right>
      <top/>
      <bottom style="thin">
        <color rgb="FF56A33C"/>
      </bottom>
      <diagonal/>
    </border>
    <border>
      <left style="thin">
        <color rgb="FF56A33C"/>
      </left>
      <right style="thin">
        <color rgb="FF56A33C"/>
      </right>
      <top/>
      <bottom style="thin">
        <color rgb="FF56A33C"/>
      </bottom>
      <diagonal/>
    </border>
    <border>
      <left style="thin">
        <color rgb="FF56A33C"/>
      </left>
      <right style="medium">
        <color rgb="FF56A33C"/>
      </right>
      <top/>
      <bottom style="thin">
        <color rgb="FF56A33C"/>
      </bottom>
      <diagonal/>
    </border>
    <border>
      <left style="thin">
        <color rgb="FF56A33C"/>
      </left>
      <right/>
      <top style="thin">
        <color rgb="FF56A33C"/>
      </top>
      <bottom style="thin">
        <color rgb="FF56A33C"/>
      </bottom>
      <diagonal/>
    </border>
    <border>
      <left/>
      <right style="thin">
        <color rgb="FF56A33C"/>
      </right>
      <top style="thin">
        <color rgb="FF56A33C"/>
      </top>
      <bottom style="thin">
        <color rgb="FF56A33C"/>
      </bottom>
      <diagonal/>
    </border>
    <border>
      <left/>
      <right/>
      <top/>
      <bottom style="medium">
        <color rgb="FF56A33C"/>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63">
    <xf numFmtId="0" fontId="0" fillId="0" borderId="0" xfId="0"/>
    <xf numFmtId="0" fontId="0" fillId="0" borderId="0" xfId="0" quotePrefix="1"/>
    <xf numFmtId="0" fontId="4" fillId="0" borderId="0" xfId="4"/>
    <xf numFmtId="0" fontId="0" fillId="3" borderId="0" xfId="0" applyFill="1"/>
    <xf numFmtId="0" fontId="0" fillId="0" borderId="0" xfId="0" applyAlignment="1">
      <alignment horizontal="right"/>
    </xf>
    <xf numFmtId="0" fontId="7" fillId="4" borderId="0" xfId="0" applyFont="1" applyFill="1"/>
    <xf numFmtId="0" fontId="6" fillId="4" borderId="1" xfId="0" applyFont="1" applyFill="1" applyBorder="1" applyAlignment="1">
      <alignment horizontal="center" vertical="center"/>
    </xf>
    <xf numFmtId="43" fontId="2" fillId="4" borderId="2" xfId="0" applyNumberFormat="1"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4" xfId="0" applyBorder="1" applyAlignment="1">
      <alignment horizontal="right"/>
    </xf>
    <xf numFmtId="43" fontId="0" fillId="0" borderId="5" xfId="0" applyNumberFormat="1" applyBorder="1"/>
    <xf numFmtId="43" fontId="0" fillId="0" borderId="6" xfId="1" applyFont="1" applyBorder="1"/>
    <xf numFmtId="0" fontId="0" fillId="0" borderId="7" xfId="0" applyBorder="1" applyAlignment="1">
      <alignment horizontal="right"/>
    </xf>
    <xf numFmtId="43" fontId="0" fillId="0" borderId="8" xfId="0" applyNumberFormat="1" applyBorder="1"/>
    <xf numFmtId="43" fontId="0" fillId="0" borderId="9" xfId="1" applyFont="1" applyBorder="1"/>
    <xf numFmtId="0" fontId="0" fillId="0" borderId="10" xfId="0" applyBorder="1" applyAlignment="1">
      <alignment horizontal="right"/>
    </xf>
    <xf numFmtId="43" fontId="0" fillId="0" borderId="11" xfId="0" applyNumberFormat="1" applyBorder="1"/>
    <xf numFmtId="43" fontId="0" fillId="0" borderId="12" xfId="1" applyFont="1" applyBorder="1"/>
    <xf numFmtId="0" fontId="2" fillId="4" borderId="1" xfId="0" applyFont="1" applyFill="1" applyBorder="1" applyAlignment="1">
      <alignment horizontal="center" vertical="center" wrapText="1"/>
    </xf>
    <xf numFmtId="0" fontId="0" fillId="2" borderId="4" xfId="0" applyFill="1" applyBorder="1"/>
    <xf numFmtId="0" fontId="0" fillId="2" borderId="5" xfId="0" applyFill="1" applyBorder="1"/>
    <xf numFmtId="0" fontId="0" fillId="2" borderId="13" xfId="0" applyFill="1" applyBorder="1"/>
    <xf numFmtId="0" fontId="0" fillId="2" borderId="14" xfId="0" applyFill="1" applyBorder="1"/>
    <xf numFmtId="0" fontId="0" fillId="5" borderId="5" xfId="0" applyFill="1" applyBorder="1"/>
    <xf numFmtId="0" fontId="8" fillId="4" borderId="0" xfId="0" applyFont="1" applyFill="1"/>
    <xf numFmtId="0" fontId="0" fillId="2" borderId="5" xfId="0" applyFill="1" applyBorder="1" applyAlignment="1">
      <alignment horizontal="center" vertical="center"/>
    </xf>
    <xf numFmtId="0" fontId="0" fillId="3" borderId="5" xfId="0" applyFill="1" applyBorder="1" applyAlignment="1">
      <alignment horizontal="center" vertical="center"/>
    </xf>
    <xf numFmtId="43" fontId="0" fillId="0" borderId="5" xfId="1" applyFont="1" applyFill="1" applyBorder="1" applyAlignment="1">
      <alignment horizontal="center" vertical="center"/>
    </xf>
    <xf numFmtId="44" fontId="0" fillId="0" borderId="6" xfId="2" applyNumberFormat="1" applyFont="1" applyBorder="1" applyAlignment="1">
      <alignment horizontal="center" vertical="center"/>
    </xf>
    <xf numFmtId="43" fontId="0" fillId="0" borderId="14" xfId="1" applyFont="1" applyFill="1" applyBorder="1" applyAlignment="1">
      <alignment horizontal="center" vertical="center"/>
    </xf>
    <xf numFmtId="44" fontId="0" fillId="0" borderId="15" xfId="2" applyNumberFormat="1" applyFont="1" applyBorder="1" applyAlignment="1">
      <alignment horizontal="center" vertical="center"/>
    </xf>
    <xf numFmtId="0" fontId="0" fillId="2" borderId="14" xfId="0" applyFill="1" applyBorder="1" applyAlignment="1">
      <alignment horizontal="center" vertical="center"/>
    </xf>
    <xf numFmtId="0" fontId="0" fillId="3" borderId="14" xfId="0" applyFill="1" applyBorder="1" applyAlignment="1">
      <alignment horizontal="center" vertical="center"/>
    </xf>
    <xf numFmtId="0" fontId="3" fillId="0" borderId="16" xfId="0" applyFont="1" applyBorder="1" applyAlignment="1">
      <alignment horizontal="right"/>
    </xf>
    <xf numFmtId="9" fontId="3" fillId="0" borderId="17" xfId="3" applyFont="1" applyBorder="1"/>
    <xf numFmtId="0" fontId="10" fillId="4" borderId="18"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0" fillId="6" borderId="0" xfId="0" applyFill="1"/>
    <xf numFmtId="0" fontId="13" fillId="6" borderId="0" xfId="0" applyFont="1" applyFill="1"/>
    <xf numFmtId="0" fontId="0" fillId="0" borderId="5" xfId="0" applyBorder="1"/>
    <xf numFmtId="0" fontId="0" fillId="0" borderId="5" xfId="0" quotePrefix="1" applyBorder="1"/>
    <xf numFmtId="0" fontId="2" fillId="4" borderId="0" xfId="0" applyFont="1" applyFill="1"/>
    <xf numFmtId="0" fontId="2" fillId="4" borderId="5" xfId="0" applyFont="1" applyFill="1" applyBorder="1"/>
    <xf numFmtId="0" fontId="2" fillId="4" borderId="5" xfId="0" applyFont="1" applyFill="1" applyBorder="1" applyAlignment="1">
      <alignment horizontal="left"/>
    </xf>
    <xf numFmtId="0" fontId="0" fillId="0" borderId="5" xfId="0" applyBorder="1" applyAlignment="1">
      <alignment horizontal="left"/>
    </xf>
    <xf numFmtId="9" fontId="0" fillId="0" borderId="5" xfId="3" applyFont="1" applyBorder="1" applyAlignment="1">
      <alignment horizontal="left"/>
    </xf>
    <xf numFmtId="0" fontId="14" fillId="4" borderId="0" xfId="0" applyFont="1" applyFill="1"/>
    <xf numFmtId="0" fontId="0" fillId="7" borderId="0" xfId="0" applyFill="1" applyBorder="1"/>
    <xf numFmtId="0" fontId="0" fillId="7" borderId="0" xfId="0" applyFill="1"/>
    <xf numFmtId="0" fontId="0" fillId="8" borderId="0" xfId="0" applyFill="1" applyAlignment="1">
      <alignment horizontal="right"/>
    </xf>
    <xf numFmtId="43" fontId="0" fillId="8" borderId="0" xfId="0" applyNumberFormat="1" applyFill="1"/>
    <xf numFmtId="43" fontId="0" fillId="8" borderId="0" xfId="1" applyFont="1" applyFill="1"/>
    <xf numFmtId="0" fontId="0" fillId="8" borderId="0" xfId="0" applyFill="1"/>
    <xf numFmtId="0" fontId="10" fillId="4" borderId="21"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5" fillId="0" borderId="0" xfId="0" applyFont="1" applyAlignment="1">
      <alignment horizontal="left" vertical="top" wrapText="1"/>
    </xf>
    <xf numFmtId="0" fontId="9" fillId="6" borderId="0" xfId="0" applyFont="1" applyFill="1" applyAlignment="1">
      <alignment horizontal="left" vertical="center"/>
    </xf>
    <xf numFmtId="0" fontId="9" fillId="6" borderId="23" xfId="0" applyFont="1" applyFill="1" applyBorder="1" applyAlignment="1">
      <alignment horizontal="left" vertical="center"/>
    </xf>
    <xf numFmtId="0" fontId="0" fillId="0" borderId="0" xfId="0" applyAlignment="1">
      <alignment horizontal="left" vertical="center" wrapText="1"/>
    </xf>
    <xf numFmtId="0" fontId="0" fillId="9" borderId="0" xfId="0" applyFill="1"/>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colors>
    <mruColors>
      <color rgb="FFDBE781"/>
      <color rgb="FF56A33C"/>
      <color rgb="FF006738"/>
      <color rgb="FFC4D832"/>
      <color rgb="FF7CC032"/>
      <color rgb="FFD2EC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solidFill>
                  <a:srgbClr val="006738"/>
                </a:solidFill>
              </a:rPr>
              <a:t>Diversion Rate</a:t>
            </a:r>
          </a:p>
        </c:rich>
      </c:tx>
      <c:layout>
        <c:manualLayout>
          <c:xMode val="edge"/>
          <c:yMode val="edge"/>
          <c:x val="0.31784840147993548"/>
          <c:y val="6.7441209383168263E-2"/>
        </c:manualLayout>
      </c:layout>
      <c:overlay val="0"/>
    </c:title>
    <c:autoTitleDeleted val="0"/>
    <c:plotArea>
      <c:layout/>
      <c:pieChart>
        <c:varyColors val="1"/>
        <c:ser>
          <c:idx val="0"/>
          <c:order val="0"/>
          <c:tx>
            <c:strRef>
              <c:f>'Waste Diversion Calculation'!$M$9</c:f>
              <c:strCache>
                <c:ptCount val="1"/>
                <c:pt idx="0">
                  <c:v>Pounds/ Month</c:v>
                </c:pt>
              </c:strCache>
            </c:strRef>
          </c:tx>
          <c:dPt>
            <c:idx val="0"/>
            <c:bubble3D val="0"/>
            <c:spPr>
              <a:solidFill>
                <a:srgbClr val="56A33C"/>
              </a:solidFill>
            </c:spPr>
            <c:extLst>
              <c:ext xmlns:c16="http://schemas.microsoft.com/office/drawing/2014/chart" uri="{C3380CC4-5D6E-409C-BE32-E72D297353CC}">
                <c16:uniqueId val="{00000001-F56E-416D-97B4-EF1FD75A8A70}"/>
              </c:ext>
            </c:extLst>
          </c:dPt>
          <c:dPt>
            <c:idx val="1"/>
            <c:bubble3D val="0"/>
            <c:spPr>
              <a:solidFill>
                <a:srgbClr val="006738"/>
              </a:solidFill>
            </c:spPr>
            <c:extLst>
              <c:ext xmlns:c16="http://schemas.microsoft.com/office/drawing/2014/chart" uri="{C3380CC4-5D6E-409C-BE32-E72D297353CC}">
                <c16:uniqueId val="{00000003-F56E-416D-97B4-EF1FD75A8A70}"/>
              </c:ext>
            </c:extLst>
          </c:dPt>
          <c:dPt>
            <c:idx val="2"/>
            <c:bubble3D val="0"/>
            <c:spPr>
              <a:solidFill>
                <a:srgbClr val="DBE781"/>
              </a:solidFill>
            </c:spPr>
            <c:extLst>
              <c:ext xmlns:c16="http://schemas.microsoft.com/office/drawing/2014/chart" uri="{C3380CC4-5D6E-409C-BE32-E72D297353CC}">
                <c16:uniqueId val="{00000005-F56E-416D-97B4-EF1FD75A8A70}"/>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'Waste Diversion Calculation'!$L$10:$L$12</c:f>
              <c:strCache>
                <c:ptCount val="3"/>
                <c:pt idx="0">
                  <c:v>Waste Total </c:v>
                </c:pt>
                <c:pt idx="1">
                  <c:v>Recycling Total </c:v>
                </c:pt>
                <c:pt idx="2">
                  <c:v>Composting Total </c:v>
                </c:pt>
              </c:strCache>
            </c:strRef>
          </c:cat>
          <c:val>
            <c:numRef>
              <c:f>'Waste Diversion Calculation'!$M$10:$M$12</c:f>
              <c:numCache>
                <c:formatCode>_(* #,##0.00_);_(* \(#,##0.00\);_(* "-"??_);_(@_)</c:formatCode>
                <c:ptCount val="3"/>
                <c:pt idx="0">
                  <c:v>2373.6</c:v>
                </c:pt>
                <c:pt idx="1">
                  <c:v>2096</c:v>
                </c:pt>
                <c:pt idx="2">
                  <c:v>3405.6</c:v>
                </c:pt>
              </c:numCache>
            </c:numRef>
          </c:val>
          <c:extLst>
            <c:ext xmlns:c16="http://schemas.microsoft.com/office/drawing/2014/chart" uri="{C3380CC4-5D6E-409C-BE32-E72D297353CC}">
              <c16:uniqueId val="{00000006-F56E-416D-97B4-EF1FD75A8A70}"/>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56640184902260349"/>
          <c:y val="0.44299108651022584"/>
          <c:w val="0.34517533621791713"/>
          <c:h val="0.28804644805887369"/>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3005666</xdr:colOff>
      <xdr:row>3</xdr:row>
      <xdr:rowOff>0</xdr:rowOff>
    </xdr:from>
    <xdr:to>
      <xdr:col>11</xdr:col>
      <xdr:colOff>21166</xdr:colOff>
      <xdr:row>15</xdr:row>
      <xdr:rowOff>10583</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705328</xdr:colOff>
      <xdr:row>0</xdr:row>
      <xdr:rowOff>0</xdr:rowOff>
    </xdr:from>
    <xdr:to>
      <xdr:col>14</xdr:col>
      <xdr:colOff>514828</xdr:colOff>
      <xdr:row>6</xdr:row>
      <xdr:rowOff>76200</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92253" y="0"/>
          <a:ext cx="1304925" cy="13049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epa.gov/sites/production/files/2016-04/documents/volume_to_weight_conversion_factors_memorandum_04192016_508fnl.pdf" TargetMode="External"/><Relationship Id="rId13" Type="http://schemas.openxmlformats.org/officeDocument/2006/relationships/hyperlink" Target="https://www.epa.gov/sites/production/files/2016-04/documents/volume_to_weight_conversion_factors_memorandum_04192016_508fnl.pdf" TargetMode="External"/><Relationship Id="rId3" Type="http://schemas.openxmlformats.org/officeDocument/2006/relationships/hyperlink" Target="https://www.epa.gov/sites/production/files/2016-04/documents/volume_to_weight_conversion_factors_memorandum_04192016_508fnl.pdf" TargetMode="External"/><Relationship Id="rId7" Type="http://schemas.openxmlformats.org/officeDocument/2006/relationships/hyperlink" Target="https://www.epa.gov/sites/production/files/2016-04/documents/volume_to_weight_conversion_factors_memorandum_04192016_508fnl.pdf" TargetMode="External"/><Relationship Id="rId12" Type="http://schemas.openxmlformats.org/officeDocument/2006/relationships/hyperlink" Target="https://www.epa.gov/sites/production/files/2016-04/documents/volume_to_weight_conversion_factors_memorandum_04192016_508fnl.pdf" TargetMode="External"/><Relationship Id="rId2" Type="http://schemas.openxmlformats.org/officeDocument/2006/relationships/hyperlink" Target="https://www.gsa.gov/cdnstatic/solid_waste_conversion_guild_EPA.pdf" TargetMode="External"/><Relationship Id="rId1" Type="http://schemas.openxmlformats.org/officeDocument/2006/relationships/hyperlink" Target="https://www.gsa.gov/cdnstatic/solid_waste_conversion_guild_EPA.pdf" TargetMode="External"/><Relationship Id="rId6" Type="http://schemas.openxmlformats.org/officeDocument/2006/relationships/hyperlink" Target="https://www.epa.gov/sites/production/files/2016-04/documents/volume_to_weight_conversion_factors_memorandum_04192016_508fnl.pdf" TargetMode="External"/><Relationship Id="rId11" Type="http://schemas.openxmlformats.org/officeDocument/2006/relationships/hyperlink" Target="https://www.epa.gov/sites/production/files/2016-04/documents/volume_to_weight_conversion_factors_memorandum_04192016_508fnl.pdf" TargetMode="External"/><Relationship Id="rId5" Type="http://schemas.openxmlformats.org/officeDocument/2006/relationships/hyperlink" Target="https://www.epa.gov/sites/production/files/2016-04/documents/volume_to_weight_conversion_factors_memorandum_04192016_508fnl.pdf" TargetMode="External"/><Relationship Id="rId10" Type="http://schemas.openxmlformats.org/officeDocument/2006/relationships/hyperlink" Target="https://www.epa.gov/sites/production/files/2016-04/documents/volume_to_weight_conversion_factors_memorandum_04192016_508fnl.pdf" TargetMode="External"/><Relationship Id="rId4" Type="http://schemas.openxmlformats.org/officeDocument/2006/relationships/hyperlink" Target="https://www.epa.gov/sites/production/files/2016-04/documents/volume_to_weight_conversion_factors_memorandum_04192016_508fnl.pdf" TargetMode="External"/><Relationship Id="rId9" Type="http://schemas.openxmlformats.org/officeDocument/2006/relationships/hyperlink" Target="https://www.epa.gov/sites/production/files/2016-04/documents/volume_to_weight_conversion_factors_memorandum_04192016_508fn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
  <sheetViews>
    <sheetView tabSelected="1" zoomScaleNormal="100" workbookViewId="0">
      <selection activeCell="B27" sqref="B27"/>
    </sheetView>
  </sheetViews>
  <sheetFormatPr defaultRowHeight="15" x14ac:dyDescent="0.25"/>
  <cols>
    <col min="2" max="2" width="26.28515625" customWidth="1"/>
    <col min="3" max="3" width="45.28515625" customWidth="1"/>
    <col min="4" max="4" width="7.140625" customWidth="1"/>
    <col min="5" max="5" width="11.85546875" customWidth="1"/>
    <col min="6" max="6" width="11.85546875" hidden="1" customWidth="1"/>
    <col min="7" max="7" width="10.28515625" customWidth="1"/>
    <col min="9" max="9" width="9.140625" customWidth="1"/>
    <col min="10" max="10" width="15.5703125" hidden="1" customWidth="1"/>
    <col min="11" max="11" width="13.5703125" hidden="1" customWidth="1"/>
    <col min="12" max="12" width="17" customWidth="1"/>
    <col min="13" max="13" width="11.28515625" customWidth="1"/>
    <col min="14" max="14" width="11.140625" customWidth="1"/>
    <col min="15" max="15" width="9.140625" customWidth="1"/>
  </cols>
  <sheetData>
    <row r="1" spans="1:15" ht="23.25" x14ac:dyDescent="0.35">
      <c r="A1" s="5" t="s">
        <v>57</v>
      </c>
      <c r="B1" s="5"/>
      <c r="C1" s="5"/>
      <c r="D1" s="5"/>
      <c r="E1" s="5"/>
      <c r="F1" s="5"/>
      <c r="G1" s="5"/>
      <c r="H1" s="5"/>
      <c r="I1" s="5"/>
      <c r="J1" s="5"/>
      <c r="K1" s="5"/>
      <c r="L1" s="5"/>
      <c r="M1" s="5"/>
      <c r="N1" s="5"/>
      <c r="O1" s="5"/>
    </row>
    <row r="2" spans="1:15" ht="23.25" x14ac:dyDescent="0.35">
      <c r="A2" s="25" t="s">
        <v>59</v>
      </c>
      <c r="B2" s="5"/>
      <c r="C2" s="5"/>
      <c r="D2" s="5"/>
      <c r="E2" s="5"/>
      <c r="F2" s="5"/>
      <c r="G2" s="5"/>
      <c r="H2" s="5"/>
      <c r="I2" s="5"/>
      <c r="J2" s="5"/>
      <c r="K2" s="5"/>
      <c r="L2" s="5"/>
      <c r="M2" s="5"/>
      <c r="N2" s="5"/>
      <c r="O2" s="5"/>
    </row>
    <row r="3" spans="1:15" ht="15.75" customHeight="1" x14ac:dyDescent="0.25">
      <c r="A3" s="50"/>
      <c r="B3" s="50"/>
      <c r="C3" s="50"/>
      <c r="D3" s="50"/>
      <c r="E3" s="50"/>
      <c r="F3" s="50"/>
      <c r="G3" s="50"/>
      <c r="H3" s="50"/>
      <c r="I3" s="50"/>
      <c r="J3" s="50"/>
      <c r="K3" s="50"/>
      <c r="L3" s="50"/>
      <c r="M3" s="50"/>
      <c r="N3" s="50"/>
      <c r="O3" s="50"/>
    </row>
    <row r="4" spans="1:15" ht="9.75" customHeight="1" x14ac:dyDescent="0.25">
      <c r="A4" s="58" t="s">
        <v>70</v>
      </c>
      <c r="B4" s="58"/>
      <c r="C4" s="58"/>
      <c r="L4" s="55"/>
      <c r="M4" s="55"/>
      <c r="N4" s="55"/>
      <c r="O4" s="55"/>
    </row>
    <row r="5" spans="1:15" ht="9.75" customHeight="1" x14ac:dyDescent="0.25">
      <c r="A5" s="58"/>
      <c r="B5" s="58"/>
      <c r="C5" s="58"/>
      <c r="L5" s="55"/>
      <c r="M5" s="55"/>
      <c r="N5" s="55"/>
      <c r="O5" s="55"/>
    </row>
    <row r="6" spans="1:15" ht="15" customHeight="1" x14ac:dyDescent="0.25">
      <c r="A6" s="58"/>
      <c r="B6" s="58"/>
      <c r="C6" s="58"/>
      <c r="L6" s="55"/>
      <c r="M6" s="55"/>
      <c r="N6" s="55"/>
      <c r="O6" s="55"/>
    </row>
    <row r="7" spans="1:15" ht="15" customHeight="1" x14ac:dyDescent="0.25">
      <c r="A7" s="58"/>
      <c r="B7" s="58"/>
      <c r="C7" s="58"/>
      <c r="L7" s="59" t="s">
        <v>69</v>
      </c>
      <c r="M7" s="59"/>
      <c r="N7" s="40"/>
      <c r="O7" s="40"/>
    </row>
    <row r="8" spans="1:15" ht="15" customHeight="1" thickBot="1" x14ac:dyDescent="0.3">
      <c r="A8" s="58"/>
      <c r="B8" s="58"/>
      <c r="C8" s="58"/>
      <c r="L8" s="60"/>
      <c r="M8" s="60"/>
      <c r="N8" s="41"/>
      <c r="O8" s="41"/>
    </row>
    <row r="9" spans="1:15" ht="30" x14ac:dyDescent="0.25">
      <c r="A9" s="58"/>
      <c r="B9" s="58"/>
      <c r="C9" s="58"/>
      <c r="L9" s="6" t="s">
        <v>52</v>
      </c>
      <c r="M9" s="7" t="s">
        <v>54</v>
      </c>
      <c r="N9" s="8" t="s">
        <v>55</v>
      </c>
      <c r="O9" s="9" t="s">
        <v>56</v>
      </c>
    </row>
    <row r="10" spans="1:15" x14ac:dyDescent="0.25">
      <c r="A10" s="58"/>
      <c r="B10" s="58"/>
      <c r="C10" s="58"/>
      <c r="L10" s="10" t="s">
        <v>49</v>
      </c>
      <c r="M10" s="11">
        <f>SUMIF($C$19:$C$34,'Conversion Rates'!$A$5,$L$19:$L$34)+SUMIF($C$19:$C$34,'Conversion Rates'!A6,$L$19:$L$34)+SUMIF($C$19:$C$34,'Conversion Rates'!A7,$L$19:$L$34)+SUMIF($C$19:$C$34,'Conversion Rates'!A21,$L$19:$L$34)</f>
        <v>2373.6</v>
      </c>
      <c r="N10" s="11">
        <f>SUMIF($C$19:$C$34,'Conversion Rates'!$A$5,$O$19:$O$34)+SUMIF($C$19:$C$34,'Conversion Rates'!$A$6,$O$19:$O$34)+SUMIF($C$19:$C$34,'Conversion Rates'!$A$7,$O$19:$O$34)+SUMIF($C$19:$C$34,'Conversion Rates'!$A$21,$O$19:$O$34)</f>
        <v>0</v>
      </c>
      <c r="O10" s="12">
        <f>N10/M10</f>
        <v>0</v>
      </c>
    </row>
    <row r="11" spans="1:15" x14ac:dyDescent="0.25">
      <c r="A11" s="58"/>
      <c r="B11" s="58"/>
      <c r="C11" s="58"/>
      <c r="L11" s="10" t="s">
        <v>50</v>
      </c>
      <c r="M11" s="11">
        <f>SUMIF($C$19:$C$34,'Conversion Rates'!$A$10,$L$19:$L$34)+SUMIF($C$19:$C$34,'Conversion Rates'!$A$11,$L$19:$L$34)+SUMIF($C$19:$C$34,'Conversion Rates'!A12,$L$19:$L$34)+SUMIF($C$19:$C$34,'Conversion Rates'!A13,$L$19:$L$34)+SUMIF($C$19:$C$34,'Conversion Rates'!A14,$L$19:$L$34)+SUMIF($C$19:$C$34,'Conversion Rates'!A22,$L$19:$L$34)</f>
        <v>2096</v>
      </c>
      <c r="N11" s="11">
        <f>SUMIF($C$19:$C$34,'Conversion Rates'!$A$10,$O$19:$O$34)+SUMIF($C$19:$C$34,'Conversion Rates'!$A$11,$O$19:$O$34)+SUMIF($C$19:$C$34,'Conversion Rates'!$A$12,$O$19:$O$34)+SUMIF($C$19:$C$34,'Conversion Rates'!$A$13,$O$19:$O$34)+SUMIF($C$19:$C$34,'Conversion Rates'!$A$14,$O$19:$O$34)+SUMIF($C$19:$C$34,'Conversion Rates'!$A$22,$O$19:$O$34)</f>
        <v>0</v>
      </c>
      <c r="O11" s="12">
        <f>N11/M11</f>
        <v>0</v>
      </c>
    </row>
    <row r="12" spans="1:15" ht="15" customHeight="1" thickBot="1" x14ac:dyDescent="0.3">
      <c r="A12" s="58"/>
      <c r="B12" s="58"/>
      <c r="C12" s="58"/>
      <c r="L12" s="13" t="s">
        <v>51</v>
      </c>
      <c r="M12" s="14">
        <f>SUMIF($C$19:$C$34,'Conversion Rates'!A16,$L$19:$L$34)+SUMIF($C$19:$C$34,'Conversion Rates'!$A$17,$L$19:$L$34)+SUMIF($C$19:$C$34,'Conversion Rates'!A18,$L$19:$L$34)+SUMIF($C$19:$C$34,'Conversion Rates'!A19,$L$19:$L$34)+SUMIF($C$19:$C$34,'Conversion Rates'!A23,$L$19:$L$34)</f>
        <v>3405.6</v>
      </c>
      <c r="N12" s="14">
        <f>SUMIF($C$19:$C$34,'Conversion Rates'!$A$16,$O$19:$O$34)+SUMIF($C$19:$C$34,'Conversion Rates'!$A$17,$O$19:$O$34)+SUMIF($C$19:$C$34,'Conversion Rates'!$A$18,$O$19:$O$34)+SUMIF($C$19:$C$34,'Conversion Rates'!$A$19,$O$19:$O$34)+SUMIF($C$19:$C$34,'Conversion Rates'!$A$23,$O$19:$O$34)</f>
        <v>0</v>
      </c>
      <c r="O12" s="15">
        <f>N12/M12</f>
        <v>0</v>
      </c>
    </row>
    <row r="13" spans="1:15" ht="15.75" thickBot="1" x14ac:dyDescent="0.3">
      <c r="A13" s="58"/>
      <c r="B13" s="58"/>
      <c r="C13" s="58"/>
      <c r="L13" s="16" t="s">
        <v>48</v>
      </c>
      <c r="M13" s="17">
        <f>SUM(M10:M12)</f>
        <v>7875.2000000000007</v>
      </c>
      <c r="N13" s="17">
        <f>SUM(N10:N12)</f>
        <v>0</v>
      </c>
      <c r="O13" s="18">
        <f>N13/M13</f>
        <v>0</v>
      </c>
    </row>
    <row r="14" spans="1:15" ht="15.75" thickBot="1" x14ac:dyDescent="0.3">
      <c r="A14" s="58"/>
      <c r="B14" s="58"/>
      <c r="C14" s="58"/>
      <c r="L14" s="52"/>
      <c r="M14" s="53"/>
      <c r="N14" s="53"/>
      <c r="O14" s="54"/>
    </row>
    <row r="15" spans="1:15" ht="15.75" thickBot="1" x14ac:dyDescent="0.3">
      <c r="A15" s="58"/>
      <c r="B15" s="58"/>
      <c r="C15" s="58"/>
      <c r="F15" s="3" t="s">
        <v>43</v>
      </c>
      <c r="J15" s="3" t="s">
        <v>43</v>
      </c>
      <c r="K15" s="3"/>
      <c r="L15" s="34" t="s">
        <v>53</v>
      </c>
      <c r="M15" s="35">
        <f>(M11+M12)/M13</f>
        <v>0.69859813084112143</v>
      </c>
      <c r="N15" s="53"/>
      <c r="O15" s="54"/>
    </row>
    <row r="16" spans="1:15" ht="15.75" thickBot="1" x14ac:dyDescent="0.3">
      <c r="A16" s="51"/>
      <c r="B16" s="51"/>
      <c r="C16" s="51"/>
      <c r="D16" s="51"/>
      <c r="E16" s="51"/>
      <c r="F16" s="62" t="s">
        <v>44</v>
      </c>
      <c r="G16" s="51"/>
      <c r="H16" s="51"/>
      <c r="I16" s="51"/>
      <c r="J16" s="62" t="s">
        <v>44</v>
      </c>
      <c r="K16" s="62"/>
      <c r="L16" s="51"/>
      <c r="M16" s="51"/>
      <c r="N16" s="51"/>
      <c r="O16" s="51"/>
    </row>
    <row r="17" spans="1:15" ht="30.75" customHeight="1" x14ac:dyDescent="0.25">
      <c r="A17" s="19" t="s">
        <v>0</v>
      </c>
      <c r="B17" s="8" t="s">
        <v>1</v>
      </c>
      <c r="C17" s="8" t="s">
        <v>2</v>
      </c>
      <c r="D17" s="8" t="s">
        <v>3</v>
      </c>
      <c r="E17" s="8" t="s">
        <v>36</v>
      </c>
      <c r="F17" s="8" t="s">
        <v>47</v>
      </c>
      <c r="G17" s="8" t="s">
        <v>4</v>
      </c>
      <c r="H17" s="8" t="s">
        <v>5</v>
      </c>
      <c r="I17" s="8" t="s">
        <v>6</v>
      </c>
      <c r="J17" s="8" t="s">
        <v>46</v>
      </c>
      <c r="K17" s="8" t="s">
        <v>45</v>
      </c>
      <c r="L17" s="8" t="s">
        <v>58</v>
      </c>
      <c r="M17" s="8" t="s">
        <v>8</v>
      </c>
      <c r="N17" s="8" t="s">
        <v>9</v>
      </c>
      <c r="O17" s="9" t="s">
        <v>10</v>
      </c>
    </row>
    <row r="18" spans="1:15" ht="42" customHeight="1" x14ac:dyDescent="0.25">
      <c r="A18" s="36" t="s">
        <v>60</v>
      </c>
      <c r="B18" s="37" t="s">
        <v>61</v>
      </c>
      <c r="C18" s="39" t="s">
        <v>78</v>
      </c>
      <c r="D18" s="56" t="s">
        <v>62</v>
      </c>
      <c r="E18" s="57"/>
      <c r="F18" s="37"/>
      <c r="G18" s="56" t="s">
        <v>65</v>
      </c>
      <c r="H18" s="57"/>
      <c r="I18" s="37" t="s">
        <v>64</v>
      </c>
      <c r="J18" s="37"/>
      <c r="K18" s="37"/>
      <c r="L18" s="37" t="s">
        <v>66</v>
      </c>
      <c r="M18" s="56" t="s">
        <v>68</v>
      </c>
      <c r="N18" s="57"/>
      <c r="O18" s="38" t="s">
        <v>67</v>
      </c>
    </row>
    <row r="19" spans="1:15" x14ac:dyDescent="0.25">
      <c r="A19" s="20"/>
      <c r="B19" s="21" t="s">
        <v>75</v>
      </c>
      <c r="C19" s="21" t="s">
        <v>31</v>
      </c>
      <c r="D19" s="26">
        <v>8</v>
      </c>
      <c r="E19" s="26" t="s">
        <v>37</v>
      </c>
      <c r="F19" s="27">
        <f>IF(D19&gt;0, IF(E19="Cubic yards", D19, (IF(E19="Gallons",D19*'Conversion Rates'!$E$27, "Pounds"))), "  ")</f>
        <v>8</v>
      </c>
      <c r="G19" s="26">
        <v>1</v>
      </c>
      <c r="H19" s="26" t="s">
        <v>39</v>
      </c>
      <c r="I19" s="26">
        <v>0.5</v>
      </c>
      <c r="J19" s="27">
        <f>IF(D19&gt;0, IF(F19="Pounds", "  ", F19*G19*IF(H19="Weekly", 4.3,1)*I19), 0)</f>
        <v>17.2</v>
      </c>
      <c r="K19" s="27">
        <f>VLOOKUP(C19,'Conversion Rates'!$A$5:$B$23,2,FALSE)</f>
        <v>138</v>
      </c>
      <c r="L19" s="28">
        <f>IF(D19&gt;0, IF(E19="Pounds", D19*I19*G19*IF(H19="Weekly", 4.3, 1), J19*K19), 0)</f>
        <v>2373.6</v>
      </c>
      <c r="M19" s="26"/>
      <c r="N19" s="26" t="s">
        <v>40</v>
      </c>
      <c r="O19" s="29" t="str">
        <f>IF(M19&gt;0, M19*IF(N19="Weekly", 4.3, 1), "0")</f>
        <v>0</v>
      </c>
    </row>
    <row r="20" spans="1:15" x14ac:dyDescent="0.25">
      <c r="A20" s="20"/>
      <c r="B20" s="21" t="s">
        <v>74</v>
      </c>
      <c r="C20" s="21" t="s">
        <v>29</v>
      </c>
      <c r="D20" s="26">
        <v>4</v>
      </c>
      <c r="E20" s="26" t="s">
        <v>37</v>
      </c>
      <c r="F20" s="27">
        <f>IF(D20&gt;0, IF(E20="Cubic yards", D20, (IF(E20="Gallons",D20*'Conversion Rates'!$E$27, "Pounds"))), "  ")</f>
        <v>4</v>
      </c>
      <c r="G20" s="26">
        <v>2</v>
      </c>
      <c r="H20" s="26" t="s">
        <v>40</v>
      </c>
      <c r="I20" s="26">
        <v>1</v>
      </c>
      <c r="J20" s="27">
        <f t="shared" ref="J20:J34" si="0">IF(D20&gt;0, IF(F20="Pounds", "  ", F20*G20*IF(H20="Weekly", 4.3,1)*I20), 0)</f>
        <v>8</v>
      </c>
      <c r="K20" s="27">
        <f>VLOOKUP(C20,'Conversion Rates'!$A$5:$B$23,2,FALSE)</f>
        <v>262</v>
      </c>
      <c r="L20" s="28">
        <f>IF(D20&gt;0, IF(E20="Pounds", D20*I20*G20*IF(H20="Weekly", 4.3, 1), J20*K20), 0)</f>
        <v>2096</v>
      </c>
      <c r="M20" s="26"/>
      <c r="N20" s="26" t="s">
        <v>39</v>
      </c>
      <c r="O20" s="29" t="str">
        <f t="shared" ref="O20:O23" si="1">IF(M20&gt;0, M20*IF(N20="Weekly", 4.3, 1), "0")</f>
        <v>0</v>
      </c>
    </row>
    <row r="21" spans="1:15" x14ac:dyDescent="0.25">
      <c r="A21" s="20"/>
      <c r="B21" s="21" t="s">
        <v>76</v>
      </c>
      <c r="C21" s="21" t="s">
        <v>21</v>
      </c>
      <c r="D21" s="26">
        <v>1</v>
      </c>
      <c r="E21" s="26" t="s">
        <v>37</v>
      </c>
      <c r="F21" s="27">
        <f>IF(D21&gt;0, IF(E21="Cubic yards", D21, (IF(E21="Gallons",D21*'Conversion Rates'!$E$27, "Pounds"))), "  ")</f>
        <v>1</v>
      </c>
      <c r="G21" s="26">
        <v>2</v>
      </c>
      <c r="H21" s="26" t="s">
        <v>39</v>
      </c>
      <c r="I21" s="26">
        <v>1</v>
      </c>
      <c r="J21" s="27">
        <f t="shared" si="0"/>
        <v>8.6</v>
      </c>
      <c r="K21" s="27">
        <f>VLOOKUP(C21,'Conversion Rates'!$A$5:$B$23,2,FALSE)</f>
        <v>396</v>
      </c>
      <c r="L21" s="28">
        <f t="shared" ref="L21:L34" si="2">IF(D21&gt;0, IF(E21="Pounds", D21*I21*G21*IF(H21="Weekly", 4.3, 1), J21*K21), 0)</f>
        <v>3405.6</v>
      </c>
      <c r="M21" s="26"/>
      <c r="N21" s="26" t="s">
        <v>40</v>
      </c>
      <c r="O21" s="29" t="str">
        <f t="shared" si="1"/>
        <v>0</v>
      </c>
    </row>
    <row r="22" spans="1:15" x14ac:dyDescent="0.25">
      <c r="A22" s="20"/>
      <c r="B22" s="21"/>
      <c r="C22" s="21"/>
      <c r="D22" s="26"/>
      <c r="E22" s="26"/>
      <c r="F22" s="27" t="str">
        <f>IF(D22&gt;0, IF(E22="Cubic yards", D22, (IF(E22="Gallons",D22*'Conversion Rates'!$E$27, "Pounds"))), "  ")</f>
        <v xml:space="preserve">  </v>
      </c>
      <c r="G22" s="26"/>
      <c r="H22" s="26"/>
      <c r="I22" s="26"/>
      <c r="J22" s="27">
        <f t="shared" si="0"/>
        <v>0</v>
      </c>
      <c r="K22" s="27" t="e">
        <f>VLOOKUP(C22,'Conversion Rates'!$A$5:$B$23,2,FALSE)</f>
        <v>#N/A</v>
      </c>
      <c r="L22" s="28">
        <f t="shared" si="2"/>
        <v>0</v>
      </c>
      <c r="M22" s="26"/>
      <c r="N22" s="26" t="s">
        <v>39</v>
      </c>
      <c r="O22" s="29" t="str">
        <f t="shared" si="1"/>
        <v>0</v>
      </c>
    </row>
    <row r="23" spans="1:15" x14ac:dyDescent="0.25">
      <c r="A23" s="20"/>
      <c r="B23" s="21"/>
      <c r="C23" s="21"/>
      <c r="D23" s="26"/>
      <c r="E23" s="26"/>
      <c r="F23" s="27" t="str">
        <f>IF(D23&gt;0, IF(E23="Cubic yards", D23, (IF(E23="Gallons",D23*'Conversion Rates'!$E$27, "Pounds"))), "  ")</f>
        <v xml:space="preserve">  </v>
      </c>
      <c r="G23" s="26"/>
      <c r="H23" s="26"/>
      <c r="I23" s="26"/>
      <c r="J23" s="27">
        <f t="shared" si="0"/>
        <v>0</v>
      </c>
      <c r="K23" s="27" t="e">
        <f>VLOOKUP(C23,'Conversion Rates'!$A$5:$B$23,2,FALSE)</f>
        <v>#N/A</v>
      </c>
      <c r="L23" s="28">
        <f t="shared" si="2"/>
        <v>0</v>
      </c>
      <c r="M23" s="26"/>
      <c r="N23" s="26" t="s">
        <v>40</v>
      </c>
      <c r="O23" s="29" t="str">
        <f t="shared" si="1"/>
        <v>0</v>
      </c>
    </row>
    <row r="24" spans="1:15" x14ac:dyDescent="0.25">
      <c r="A24" s="20"/>
      <c r="B24" s="21"/>
      <c r="C24" s="21"/>
      <c r="D24" s="26"/>
      <c r="E24" s="26"/>
      <c r="F24" s="27" t="str">
        <f>IF(D24&gt;0, IF(E24="Cubic yards", D24, (IF(E24="Gallons",D24*'Conversion Rates'!$E$27, "Pounds"))), "  ")</f>
        <v xml:space="preserve">  </v>
      </c>
      <c r="G24" s="26"/>
      <c r="H24" s="26"/>
      <c r="I24" s="26"/>
      <c r="J24" s="27">
        <f t="shared" si="0"/>
        <v>0</v>
      </c>
      <c r="K24" s="27" t="e">
        <f>VLOOKUP(C24,'Conversion Rates'!$A$5:$B$23,2,FALSE)</f>
        <v>#N/A</v>
      </c>
      <c r="L24" s="28">
        <f t="shared" si="2"/>
        <v>0</v>
      </c>
      <c r="M24" s="26"/>
      <c r="N24" s="26" t="s">
        <v>40</v>
      </c>
      <c r="O24" s="29" t="str">
        <f t="shared" ref="O24:O34" si="3">IF(M24&gt;0, M24*IF(N24="Weekly", 4.3, 1), "0")</f>
        <v>0</v>
      </c>
    </row>
    <row r="25" spans="1:15" x14ac:dyDescent="0.25">
      <c r="A25" s="20"/>
      <c r="B25" s="21"/>
      <c r="C25" s="21"/>
      <c r="D25" s="26"/>
      <c r="E25" s="26"/>
      <c r="F25" s="27" t="str">
        <f>IF(D25&gt;0, IF(E25="Cubic yards", D25, (IF(E25="Gallons",D25*'Conversion Rates'!$E$27, "Pounds"))), "  ")</f>
        <v xml:space="preserve">  </v>
      </c>
      <c r="G25" s="26"/>
      <c r="H25" s="26"/>
      <c r="I25" s="26"/>
      <c r="J25" s="27">
        <f t="shared" si="0"/>
        <v>0</v>
      </c>
      <c r="K25" s="27" t="e">
        <f>VLOOKUP(C25,'Conversion Rates'!$A$5:$B$23,2,FALSE)</f>
        <v>#N/A</v>
      </c>
      <c r="L25" s="28">
        <f t="shared" si="2"/>
        <v>0</v>
      </c>
      <c r="M25" s="26"/>
      <c r="N25" s="26" t="s">
        <v>40</v>
      </c>
      <c r="O25" s="29" t="str">
        <f t="shared" si="3"/>
        <v>0</v>
      </c>
    </row>
    <row r="26" spans="1:15" x14ac:dyDescent="0.25">
      <c r="A26" s="20"/>
      <c r="B26" s="21"/>
      <c r="C26" s="21"/>
      <c r="D26" s="26"/>
      <c r="E26" s="26"/>
      <c r="F26" s="27" t="str">
        <f>IF(D26&gt;0, IF(E26="Cubic yards", D26, (IF(E26="Gallons",D26*'Conversion Rates'!$E$27, "Pounds"))), "  ")</f>
        <v xml:space="preserve">  </v>
      </c>
      <c r="G26" s="26"/>
      <c r="H26" s="26"/>
      <c r="I26" s="26"/>
      <c r="J26" s="27">
        <f t="shared" si="0"/>
        <v>0</v>
      </c>
      <c r="K26" s="27" t="e">
        <f>VLOOKUP(C26,'Conversion Rates'!$A$5:$B$23,2,FALSE)</f>
        <v>#N/A</v>
      </c>
      <c r="L26" s="28">
        <f t="shared" si="2"/>
        <v>0</v>
      </c>
      <c r="M26" s="26"/>
      <c r="N26" s="26" t="s">
        <v>40</v>
      </c>
      <c r="O26" s="29" t="str">
        <f t="shared" si="3"/>
        <v>0</v>
      </c>
    </row>
    <row r="27" spans="1:15" x14ac:dyDescent="0.25">
      <c r="A27" s="20"/>
      <c r="B27" s="21"/>
      <c r="C27" s="21"/>
      <c r="D27" s="26"/>
      <c r="E27" s="26"/>
      <c r="F27" s="27" t="str">
        <f>IF(D27&gt;0, IF(E27="Cubic yards", D27, (IF(E27="Gallons",D27*'Conversion Rates'!$E$27, "Pounds"))), "  ")</f>
        <v xml:space="preserve">  </v>
      </c>
      <c r="G27" s="26"/>
      <c r="H27" s="26"/>
      <c r="I27" s="26"/>
      <c r="J27" s="27">
        <f t="shared" si="0"/>
        <v>0</v>
      </c>
      <c r="K27" s="27" t="e">
        <f>VLOOKUP(C27,'Conversion Rates'!$A$5:$B$23,2,FALSE)</f>
        <v>#N/A</v>
      </c>
      <c r="L27" s="28">
        <f t="shared" si="2"/>
        <v>0</v>
      </c>
      <c r="M27" s="26"/>
      <c r="N27" s="26" t="s">
        <v>40</v>
      </c>
      <c r="O27" s="29" t="str">
        <f t="shared" si="3"/>
        <v>0</v>
      </c>
    </row>
    <row r="28" spans="1:15" x14ac:dyDescent="0.25">
      <c r="A28" s="20"/>
      <c r="B28" s="21"/>
      <c r="C28" s="21"/>
      <c r="D28" s="26"/>
      <c r="E28" s="26"/>
      <c r="F28" s="27" t="str">
        <f>IF(D28&gt;0, IF(E28="Cubic yards", D28, (IF(E28="Gallons",D28*'Conversion Rates'!$E$27, "Pounds"))), "  ")</f>
        <v xml:space="preserve">  </v>
      </c>
      <c r="G28" s="26"/>
      <c r="H28" s="26"/>
      <c r="I28" s="26"/>
      <c r="J28" s="27">
        <f t="shared" si="0"/>
        <v>0</v>
      </c>
      <c r="K28" s="27" t="e">
        <f>VLOOKUP(C28,'Conversion Rates'!$A$5:$B$23,2,FALSE)</f>
        <v>#N/A</v>
      </c>
      <c r="L28" s="28">
        <f t="shared" si="2"/>
        <v>0</v>
      </c>
      <c r="M28" s="26"/>
      <c r="N28" s="26" t="s">
        <v>40</v>
      </c>
      <c r="O28" s="29" t="str">
        <f t="shared" si="3"/>
        <v>0</v>
      </c>
    </row>
    <row r="29" spans="1:15" x14ac:dyDescent="0.25">
      <c r="A29" s="20"/>
      <c r="B29" s="21"/>
      <c r="C29" s="21"/>
      <c r="D29" s="26"/>
      <c r="E29" s="26"/>
      <c r="F29" s="27" t="str">
        <f>IF(D29&gt;0, IF(E29="Cubic yards", D29, (IF(E29="Gallons",D29*'Conversion Rates'!$E$27, "Pounds"))), "  ")</f>
        <v xml:space="preserve">  </v>
      </c>
      <c r="G29" s="26"/>
      <c r="H29" s="26"/>
      <c r="I29" s="26"/>
      <c r="J29" s="27">
        <f t="shared" si="0"/>
        <v>0</v>
      </c>
      <c r="K29" s="27" t="e">
        <f>VLOOKUP(C29,'Conversion Rates'!$A$5:$B$23,2,FALSE)</f>
        <v>#N/A</v>
      </c>
      <c r="L29" s="28">
        <f t="shared" si="2"/>
        <v>0</v>
      </c>
      <c r="M29" s="26"/>
      <c r="N29" s="26" t="s">
        <v>40</v>
      </c>
      <c r="O29" s="29" t="str">
        <f t="shared" si="3"/>
        <v>0</v>
      </c>
    </row>
    <row r="30" spans="1:15" x14ac:dyDescent="0.25">
      <c r="A30" s="20"/>
      <c r="B30" s="21"/>
      <c r="C30" s="21"/>
      <c r="D30" s="26"/>
      <c r="E30" s="26"/>
      <c r="F30" s="27" t="str">
        <f>IF(D30&gt;0, IF(E30="Cubic yards", D30, (IF(E30="Gallons",D30*'Conversion Rates'!$E$27, "Pounds"))), "  ")</f>
        <v xml:space="preserve">  </v>
      </c>
      <c r="G30" s="26"/>
      <c r="H30" s="26"/>
      <c r="I30" s="26"/>
      <c r="J30" s="27">
        <f t="shared" si="0"/>
        <v>0</v>
      </c>
      <c r="K30" s="27" t="e">
        <f>VLOOKUP(C30,'Conversion Rates'!$A$5:$B$23,2,FALSE)</f>
        <v>#N/A</v>
      </c>
      <c r="L30" s="28">
        <f t="shared" si="2"/>
        <v>0</v>
      </c>
      <c r="M30" s="26"/>
      <c r="N30" s="26" t="s">
        <v>40</v>
      </c>
      <c r="O30" s="29" t="str">
        <f t="shared" si="3"/>
        <v>0</v>
      </c>
    </row>
    <row r="31" spans="1:15" x14ac:dyDescent="0.25">
      <c r="A31" s="20"/>
      <c r="B31" s="21"/>
      <c r="C31" s="21"/>
      <c r="D31" s="26"/>
      <c r="E31" s="26"/>
      <c r="F31" s="27" t="str">
        <f>IF(D31&gt;0, IF(E31="Cubic yards", D31, (IF(E31="Gallons",D31*'Conversion Rates'!$E$27, "Pounds"))), "  ")</f>
        <v xml:space="preserve">  </v>
      </c>
      <c r="G31" s="26"/>
      <c r="H31" s="26"/>
      <c r="I31" s="26"/>
      <c r="J31" s="27">
        <f t="shared" si="0"/>
        <v>0</v>
      </c>
      <c r="K31" s="27" t="e">
        <f>VLOOKUP(C31,'Conversion Rates'!$A$5:$B$23,2,FALSE)</f>
        <v>#N/A</v>
      </c>
      <c r="L31" s="28">
        <f t="shared" si="2"/>
        <v>0</v>
      </c>
      <c r="M31" s="26"/>
      <c r="N31" s="26" t="s">
        <v>40</v>
      </c>
      <c r="O31" s="29" t="str">
        <f t="shared" si="3"/>
        <v>0</v>
      </c>
    </row>
    <row r="32" spans="1:15" x14ac:dyDescent="0.25">
      <c r="A32" s="20"/>
      <c r="B32" s="21"/>
      <c r="C32" s="21"/>
      <c r="D32" s="26"/>
      <c r="E32" s="26"/>
      <c r="F32" s="27" t="str">
        <f>IF(D32&gt;0, IF(E32="Cubic yards", D32, (IF(E32="Gallons",D32*'Conversion Rates'!$E$27, "Pounds"))), "  ")</f>
        <v xml:space="preserve">  </v>
      </c>
      <c r="G32" s="26"/>
      <c r="H32" s="26"/>
      <c r="I32" s="26"/>
      <c r="J32" s="27">
        <f t="shared" si="0"/>
        <v>0</v>
      </c>
      <c r="K32" s="27" t="e">
        <f>VLOOKUP(C32,'Conversion Rates'!$A$5:$B$23,2,FALSE)</f>
        <v>#N/A</v>
      </c>
      <c r="L32" s="28">
        <f t="shared" si="2"/>
        <v>0</v>
      </c>
      <c r="M32" s="26"/>
      <c r="N32" s="26" t="s">
        <v>40</v>
      </c>
      <c r="O32" s="29" t="str">
        <f t="shared" si="3"/>
        <v>0</v>
      </c>
    </row>
    <row r="33" spans="1:15" x14ac:dyDescent="0.25">
      <c r="A33" s="20"/>
      <c r="B33" s="21"/>
      <c r="C33" s="21"/>
      <c r="D33" s="26"/>
      <c r="E33" s="26"/>
      <c r="F33" s="27" t="str">
        <f>IF(D33&gt;0, IF(E33="Cubic yards", D33, (IF(E33="Gallons",D33*'Conversion Rates'!$E$27, "Pounds"))), "  ")</f>
        <v xml:space="preserve">  </v>
      </c>
      <c r="G33" s="26"/>
      <c r="H33" s="26"/>
      <c r="I33" s="26"/>
      <c r="J33" s="27">
        <f t="shared" si="0"/>
        <v>0</v>
      </c>
      <c r="K33" s="27" t="e">
        <f>VLOOKUP(C33,'Conversion Rates'!$A$5:$B$23,2,FALSE)</f>
        <v>#N/A</v>
      </c>
      <c r="L33" s="28">
        <f t="shared" si="2"/>
        <v>0</v>
      </c>
      <c r="M33" s="26"/>
      <c r="N33" s="26" t="s">
        <v>40</v>
      </c>
      <c r="O33" s="29" t="str">
        <f t="shared" si="3"/>
        <v>0</v>
      </c>
    </row>
    <row r="34" spans="1:15" ht="15.75" thickBot="1" x14ac:dyDescent="0.3">
      <c r="A34" s="22"/>
      <c r="B34" s="23"/>
      <c r="C34" s="23"/>
      <c r="D34" s="32"/>
      <c r="E34" s="32"/>
      <c r="F34" s="33" t="str">
        <f>IF(D34&gt;0, IF(E34="Cubic yards", D34, (IF(E34="Gallons",D34*'Conversion Rates'!$E$27, "Pounds"))), "  ")</f>
        <v xml:space="preserve">  </v>
      </c>
      <c r="G34" s="32"/>
      <c r="H34" s="32"/>
      <c r="I34" s="32"/>
      <c r="J34" s="33">
        <f t="shared" si="0"/>
        <v>0</v>
      </c>
      <c r="K34" s="27" t="e">
        <f>VLOOKUP(C34,'Conversion Rates'!$A$5:$B$23,2,FALSE)</f>
        <v>#N/A</v>
      </c>
      <c r="L34" s="30">
        <f t="shared" si="2"/>
        <v>0</v>
      </c>
      <c r="M34" s="32"/>
      <c r="N34" s="32"/>
      <c r="O34" s="31" t="str">
        <f t="shared" si="3"/>
        <v>0</v>
      </c>
    </row>
    <row r="35" spans="1:15" x14ac:dyDescent="0.25">
      <c r="A35" t="s">
        <v>63</v>
      </c>
    </row>
    <row r="37" spans="1:15" x14ac:dyDescent="0.25">
      <c r="H37" s="4"/>
    </row>
    <row r="38" spans="1:15" x14ac:dyDescent="0.25">
      <c r="H38" s="4"/>
    </row>
    <row r="39" spans="1:15" x14ac:dyDescent="0.25">
      <c r="H39" s="4"/>
    </row>
    <row r="40" spans="1:15" x14ac:dyDescent="0.25">
      <c r="H40" s="4"/>
    </row>
  </sheetData>
  <dataConsolidate/>
  <mergeCells count="5">
    <mergeCell ref="D18:E18"/>
    <mergeCell ref="G18:H18"/>
    <mergeCell ref="M18:N18"/>
    <mergeCell ref="A4:C15"/>
    <mergeCell ref="L7:M8"/>
  </mergeCells>
  <pageMargins left="0.7" right="0.7" top="0.75" bottom="0.75" header="0.3" footer="0.3"/>
  <pageSetup scale="69"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'Conversion Rates'!$A$34:$A$36</xm:f>
          </x14:formula1>
          <xm:sqref>E19:E34</xm:sqref>
        </x14:dataValidation>
        <x14:dataValidation type="list" allowBlank="1" showInputMessage="1" showErrorMessage="1">
          <x14:formula1>
            <xm:f>'Conversion Rates'!$A$51:$A$52</xm:f>
          </x14:formula1>
          <xm:sqref>H19:H34</xm:sqref>
        </x14:dataValidation>
        <x14:dataValidation type="list" allowBlank="1" showInputMessage="1" showErrorMessage="1">
          <x14:formula1>
            <xm:f>'Conversion Rates'!$A$55:$A$59</xm:f>
          </x14:formula1>
          <xm:sqref>I19:I34</xm:sqref>
        </x14:dataValidation>
        <x14:dataValidation type="list" allowBlank="1" showInputMessage="1" showErrorMessage="1">
          <x14:formula1>
            <xm:f>'Conversion Rates'!$A$62:$A$63</xm:f>
          </x14:formula1>
          <xm:sqref>N19:N34</xm:sqref>
        </x14:dataValidation>
        <x14:dataValidation type="list" allowBlank="1" showInputMessage="1" showErrorMessage="1">
          <x14:formula1>
            <xm:f>'Conversion Rates'!$A$5:$A$23</xm:f>
          </x14:formula1>
          <xm:sqref>C19:C34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workbookViewId="0">
      <selection activeCell="A9" sqref="A9"/>
    </sheetView>
  </sheetViews>
  <sheetFormatPr defaultRowHeight="15" x14ac:dyDescent="0.25"/>
  <cols>
    <col min="1" max="1" width="50.28515625" customWidth="1"/>
    <col min="2" max="2" width="16" customWidth="1"/>
    <col min="3" max="3" width="9.140625" customWidth="1"/>
    <col min="4" max="4" width="5.42578125" customWidth="1"/>
    <col min="6" max="6" width="16.5703125" customWidth="1"/>
    <col min="7" max="7" width="47.7109375" customWidth="1"/>
  </cols>
  <sheetData>
    <row r="1" spans="1:8" ht="35.25" customHeight="1" x14ac:dyDescent="0.4">
      <c r="A1" s="49" t="s">
        <v>11</v>
      </c>
      <c r="B1" s="49"/>
      <c r="C1" s="49"/>
      <c r="D1" s="49"/>
      <c r="E1" s="49"/>
      <c r="F1" s="49"/>
      <c r="G1" s="49"/>
    </row>
    <row r="2" spans="1:8" ht="36.75" customHeight="1" x14ac:dyDescent="0.25">
      <c r="A2" s="61" t="s">
        <v>73</v>
      </c>
      <c r="B2" s="61"/>
      <c r="C2" s="61"/>
      <c r="D2" s="61"/>
      <c r="E2" s="61"/>
      <c r="F2" s="61"/>
      <c r="G2" s="61"/>
    </row>
    <row r="4" spans="1:8" x14ac:dyDescent="0.25">
      <c r="A4" s="44" t="s">
        <v>2</v>
      </c>
      <c r="B4" s="44" t="s">
        <v>12</v>
      </c>
      <c r="C4" s="44"/>
      <c r="D4" s="44"/>
      <c r="E4" s="44" t="s">
        <v>72</v>
      </c>
      <c r="F4" s="44"/>
      <c r="G4" s="44" t="s">
        <v>15</v>
      </c>
    </row>
    <row r="5" spans="1:8" x14ac:dyDescent="0.25">
      <c r="A5" s="42" t="s">
        <v>31</v>
      </c>
      <c r="B5" s="42">
        <v>138</v>
      </c>
      <c r="C5" s="42" t="s">
        <v>14</v>
      </c>
      <c r="D5" s="43" t="s">
        <v>16</v>
      </c>
      <c r="E5" s="42">
        <v>1</v>
      </c>
      <c r="F5" s="42" t="s">
        <v>13</v>
      </c>
      <c r="G5" s="42" t="s">
        <v>23</v>
      </c>
      <c r="H5" s="2" t="s">
        <v>22</v>
      </c>
    </row>
    <row r="6" spans="1:8" x14ac:dyDescent="0.25">
      <c r="A6" s="42" t="s">
        <v>32</v>
      </c>
      <c r="B6" s="42">
        <v>95</v>
      </c>
      <c r="C6" s="42" t="s">
        <v>14</v>
      </c>
      <c r="D6" s="43" t="s">
        <v>16</v>
      </c>
      <c r="E6" s="42">
        <v>1</v>
      </c>
      <c r="F6" s="42" t="s">
        <v>13</v>
      </c>
      <c r="G6" s="42" t="s">
        <v>23</v>
      </c>
      <c r="H6" s="2" t="s">
        <v>22</v>
      </c>
    </row>
    <row r="7" spans="1:8" x14ac:dyDescent="0.25">
      <c r="A7" s="42" t="s">
        <v>71</v>
      </c>
      <c r="B7" s="42">
        <v>275</v>
      </c>
      <c r="C7" s="42" t="s">
        <v>14</v>
      </c>
      <c r="D7" s="43" t="s">
        <v>16</v>
      </c>
      <c r="E7" s="42">
        <v>1</v>
      </c>
      <c r="F7" s="42" t="s">
        <v>13</v>
      </c>
      <c r="G7" s="42" t="s">
        <v>23</v>
      </c>
      <c r="H7" s="2" t="s">
        <v>22</v>
      </c>
    </row>
    <row r="8" spans="1:8" x14ac:dyDescent="0.25">
      <c r="A8" s="42" t="s">
        <v>77</v>
      </c>
      <c r="B8" s="42">
        <v>396</v>
      </c>
      <c r="C8" s="42" t="s">
        <v>14</v>
      </c>
      <c r="D8" s="43" t="s">
        <v>16</v>
      </c>
      <c r="E8" s="42">
        <v>1</v>
      </c>
      <c r="F8" s="42" t="s">
        <v>13</v>
      </c>
      <c r="G8" s="42" t="s">
        <v>23</v>
      </c>
      <c r="H8" s="2" t="s">
        <v>22</v>
      </c>
    </row>
    <row r="9" spans="1:8" x14ac:dyDescent="0.25">
      <c r="A9" s="42"/>
      <c r="B9" s="42"/>
      <c r="C9" s="42"/>
      <c r="D9" s="43"/>
      <c r="E9" s="42"/>
      <c r="F9" s="42"/>
      <c r="G9" s="42"/>
      <c r="H9" s="2"/>
    </row>
    <row r="10" spans="1:8" x14ac:dyDescent="0.25">
      <c r="A10" s="42" t="s">
        <v>29</v>
      </c>
      <c r="B10" s="42">
        <v>262</v>
      </c>
      <c r="C10" s="42" t="s">
        <v>14</v>
      </c>
      <c r="D10" s="43" t="s">
        <v>16</v>
      </c>
      <c r="E10" s="42">
        <v>1</v>
      </c>
      <c r="F10" s="42" t="s">
        <v>13</v>
      </c>
      <c r="G10" s="42" t="s">
        <v>23</v>
      </c>
      <c r="H10" s="2" t="s">
        <v>22</v>
      </c>
    </row>
    <row r="11" spans="1:8" x14ac:dyDescent="0.25">
      <c r="A11" s="42" t="s">
        <v>26</v>
      </c>
      <c r="B11" s="42">
        <v>111</v>
      </c>
      <c r="C11" s="42" t="s">
        <v>14</v>
      </c>
      <c r="D11" s="43" t="s">
        <v>16</v>
      </c>
      <c r="E11" s="42">
        <v>1</v>
      </c>
      <c r="F11" s="42" t="s">
        <v>13</v>
      </c>
      <c r="G11" s="42" t="s">
        <v>23</v>
      </c>
      <c r="H11" s="2" t="s">
        <v>22</v>
      </c>
    </row>
    <row r="12" spans="1:8" x14ac:dyDescent="0.25">
      <c r="A12" s="42" t="s">
        <v>27</v>
      </c>
      <c r="B12" s="42">
        <v>67</v>
      </c>
      <c r="C12" s="42" t="s">
        <v>14</v>
      </c>
      <c r="D12" s="43" t="s">
        <v>16</v>
      </c>
      <c r="E12" s="42">
        <v>1</v>
      </c>
      <c r="F12" s="42" t="s">
        <v>13</v>
      </c>
      <c r="G12" s="42" t="s">
        <v>23</v>
      </c>
      <c r="H12" s="2" t="s">
        <v>22</v>
      </c>
    </row>
    <row r="13" spans="1:8" x14ac:dyDescent="0.25">
      <c r="A13" s="42" t="s">
        <v>28</v>
      </c>
      <c r="B13" s="42">
        <v>32</v>
      </c>
      <c r="C13" s="42" t="s">
        <v>14</v>
      </c>
      <c r="D13" s="43" t="s">
        <v>16</v>
      </c>
      <c r="E13" s="42">
        <v>1</v>
      </c>
      <c r="F13" s="42" t="s">
        <v>13</v>
      </c>
      <c r="G13" s="42" t="s">
        <v>23</v>
      </c>
      <c r="H13" s="2" t="s">
        <v>22</v>
      </c>
    </row>
    <row r="14" spans="1:8" x14ac:dyDescent="0.25">
      <c r="A14" s="42" t="s">
        <v>25</v>
      </c>
      <c r="B14" s="42">
        <v>35</v>
      </c>
      <c r="C14" s="42" t="s">
        <v>14</v>
      </c>
      <c r="D14" s="43" t="s">
        <v>16</v>
      </c>
      <c r="E14" s="42">
        <v>1</v>
      </c>
      <c r="F14" s="42" t="s">
        <v>13</v>
      </c>
      <c r="G14" s="42" t="s">
        <v>23</v>
      </c>
      <c r="H14" s="2" t="s">
        <v>22</v>
      </c>
    </row>
    <row r="15" spans="1:8" x14ac:dyDescent="0.25">
      <c r="A15" s="42"/>
      <c r="B15" s="42"/>
      <c r="C15" s="42"/>
      <c r="D15" s="42"/>
      <c r="E15" s="42"/>
      <c r="F15" s="42"/>
      <c r="G15" s="42"/>
    </row>
    <row r="16" spans="1:8" x14ac:dyDescent="0.25">
      <c r="A16" s="42" t="s">
        <v>21</v>
      </c>
      <c r="B16" s="42">
        <v>396</v>
      </c>
      <c r="C16" s="42" t="s">
        <v>14</v>
      </c>
      <c r="D16" s="43" t="s">
        <v>16</v>
      </c>
      <c r="E16" s="42">
        <v>1</v>
      </c>
      <c r="F16" s="42" t="s">
        <v>13</v>
      </c>
      <c r="G16" s="42" t="s">
        <v>23</v>
      </c>
      <c r="H16" s="2" t="s">
        <v>22</v>
      </c>
    </row>
    <row r="17" spans="1:8" x14ac:dyDescent="0.25">
      <c r="A17" s="42" t="s">
        <v>19</v>
      </c>
      <c r="B17" s="42">
        <v>400</v>
      </c>
      <c r="C17" s="42" t="s">
        <v>14</v>
      </c>
      <c r="D17" s="43" t="s">
        <v>16</v>
      </c>
      <c r="E17" s="42">
        <v>1</v>
      </c>
      <c r="F17" s="42" t="s">
        <v>13</v>
      </c>
      <c r="G17" s="42" t="s">
        <v>24</v>
      </c>
      <c r="H17" s="2" t="s">
        <v>18</v>
      </c>
    </row>
    <row r="18" spans="1:8" x14ac:dyDescent="0.25">
      <c r="A18" s="42" t="s">
        <v>20</v>
      </c>
      <c r="B18" s="42">
        <v>225</v>
      </c>
      <c r="C18" s="42" t="s">
        <v>14</v>
      </c>
      <c r="D18" s="43" t="s">
        <v>16</v>
      </c>
      <c r="E18" s="42">
        <v>1</v>
      </c>
      <c r="F18" s="42" t="s">
        <v>13</v>
      </c>
      <c r="G18" s="42" t="s">
        <v>24</v>
      </c>
      <c r="H18" s="2" t="s">
        <v>18</v>
      </c>
    </row>
    <row r="19" spans="1:8" x14ac:dyDescent="0.25">
      <c r="A19" s="42" t="s">
        <v>30</v>
      </c>
      <c r="B19" s="42">
        <v>250</v>
      </c>
      <c r="C19" s="42" t="s">
        <v>14</v>
      </c>
      <c r="D19" s="43" t="s">
        <v>16</v>
      </c>
      <c r="E19" s="42">
        <v>1</v>
      </c>
      <c r="F19" s="42" t="s">
        <v>13</v>
      </c>
      <c r="G19" s="42" t="s">
        <v>23</v>
      </c>
      <c r="H19" s="2" t="s">
        <v>22</v>
      </c>
    </row>
    <row r="20" spans="1:8" x14ac:dyDescent="0.25">
      <c r="A20" s="42"/>
      <c r="B20" s="42"/>
      <c r="C20" s="42"/>
      <c r="D20" s="42"/>
      <c r="E20" s="42"/>
      <c r="F20" s="42"/>
      <c r="G20" s="42"/>
    </row>
    <row r="21" spans="1:8" x14ac:dyDescent="0.25">
      <c r="A21" s="42" t="s">
        <v>33</v>
      </c>
      <c r="B21" s="24"/>
      <c r="C21" s="42" t="s">
        <v>14</v>
      </c>
      <c r="D21" s="43" t="s">
        <v>16</v>
      </c>
      <c r="E21" s="42">
        <v>1</v>
      </c>
      <c r="F21" s="42" t="s">
        <v>13</v>
      </c>
      <c r="G21" s="42"/>
    </row>
    <row r="22" spans="1:8" x14ac:dyDescent="0.25">
      <c r="A22" s="42" t="s">
        <v>34</v>
      </c>
      <c r="B22" s="24"/>
      <c r="C22" s="42" t="s">
        <v>14</v>
      </c>
      <c r="D22" s="43" t="s">
        <v>16</v>
      </c>
      <c r="E22" s="42">
        <v>1</v>
      </c>
      <c r="F22" s="42" t="s">
        <v>13</v>
      </c>
      <c r="G22" s="42"/>
    </row>
    <row r="23" spans="1:8" x14ac:dyDescent="0.25">
      <c r="A23" s="42" t="s">
        <v>35</v>
      </c>
      <c r="B23" s="24"/>
      <c r="C23" s="42" t="s">
        <v>14</v>
      </c>
      <c r="D23" s="43" t="s">
        <v>16</v>
      </c>
      <c r="E23" s="42">
        <v>1</v>
      </c>
      <c r="F23" s="42" t="s">
        <v>13</v>
      </c>
      <c r="G23" s="42"/>
    </row>
    <row r="26" spans="1:8" x14ac:dyDescent="0.25">
      <c r="B26">
        <v>201.97399999999999</v>
      </c>
      <c r="C26" t="s">
        <v>17</v>
      </c>
      <c r="D26" s="1" t="s">
        <v>16</v>
      </c>
      <c r="E26">
        <v>1</v>
      </c>
      <c r="F26" t="s">
        <v>13</v>
      </c>
    </row>
    <row r="27" spans="1:8" x14ac:dyDescent="0.25">
      <c r="B27">
        <v>1</v>
      </c>
      <c r="C27" t="s">
        <v>42</v>
      </c>
      <c r="D27" s="1" t="s">
        <v>16</v>
      </c>
      <c r="E27">
        <v>4.9511299999999998E-3</v>
      </c>
      <c r="F27" t="s">
        <v>13</v>
      </c>
    </row>
    <row r="32" spans="1:8" x14ac:dyDescent="0.25">
      <c r="D32" s="1"/>
      <c r="H32" s="2"/>
    </row>
    <row r="33" spans="1:8" x14ac:dyDescent="0.25">
      <c r="A33" s="45" t="s">
        <v>36</v>
      </c>
      <c r="D33" s="1"/>
      <c r="H33" s="2"/>
    </row>
    <row r="34" spans="1:8" x14ac:dyDescent="0.25">
      <c r="A34" s="42" t="s">
        <v>37</v>
      </c>
      <c r="D34" s="1"/>
      <c r="H34" s="2"/>
    </row>
    <row r="35" spans="1:8" x14ac:dyDescent="0.25">
      <c r="A35" s="42" t="s">
        <v>7</v>
      </c>
      <c r="D35" s="1"/>
      <c r="H35" s="2"/>
    </row>
    <row r="36" spans="1:8" x14ac:dyDescent="0.25">
      <c r="A36" s="42" t="s">
        <v>38</v>
      </c>
      <c r="D36" s="1"/>
      <c r="H36" s="2"/>
    </row>
    <row r="38" spans="1:8" x14ac:dyDescent="0.25">
      <c r="A38" s="46" t="s">
        <v>4</v>
      </c>
    </row>
    <row r="39" spans="1:8" x14ac:dyDescent="0.25">
      <c r="A39" s="47">
        <v>1</v>
      </c>
    </row>
    <row r="40" spans="1:8" x14ac:dyDescent="0.25">
      <c r="A40" s="47">
        <v>2</v>
      </c>
    </row>
    <row r="41" spans="1:8" x14ac:dyDescent="0.25">
      <c r="A41" s="47">
        <v>3</v>
      </c>
    </row>
    <row r="42" spans="1:8" x14ac:dyDescent="0.25">
      <c r="A42" s="47">
        <v>4</v>
      </c>
    </row>
    <row r="43" spans="1:8" x14ac:dyDescent="0.25">
      <c r="A43" s="47">
        <v>5</v>
      </c>
    </row>
    <row r="44" spans="1:8" x14ac:dyDescent="0.25">
      <c r="A44" s="47">
        <v>6</v>
      </c>
    </row>
    <row r="45" spans="1:8" x14ac:dyDescent="0.25">
      <c r="A45" s="47">
        <v>7</v>
      </c>
    </row>
    <row r="46" spans="1:8" x14ac:dyDescent="0.25">
      <c r="A46" s="47">
        <v>8</v>
      </c>
    </row>
    <row r="47" spans="1:8" x14ac:dyDescent="0.25">
      <c r="A47" s="47">
        <v>9</v>
      </c>
    </row>
    <row r="48" spans="1:8" x14ac:dyDescent="0.25">
      <c r="A48" s="47">
        <v>10</v>
      </c>
    </row>
    <row r="50" spans="1:1" x14ac:dyDescent="0.25">
      <c r="A50" s="45" t="s">
        <v>5</v>
      </c>
    </row>
    <row r="51" spans="1:1" x14ac:dyDescent="0.25">
      <c r="A51" s="42" t="s">
        <v>39</v>
      </c>
    </row>
    <row r="52" spans="1:1" x14ac:dyDescent="0.25">
      <c r="A52" s="42" t="s">
        <v>40</v>
      </c>
    </row>
    <row r="54" spans="1:1" x14ac:dyDescent="0.25">
      <c r="A54" s="46" t="s">
        <v>6</v>
      </c>
    </row>
    <row r="55" spans="1:1" x14ac:dyDescent="0.25">
      <c r="A55" s="48">
        <v>0</v>
      </c>
    </row>
    <row r="56" spans="1:1" x14ac:dyDescent="0.25">
      <c r="A56" s="48">
        <v>0.25</v>
      </c>
    </row>
    <row r="57" spans="1:1" x14ac:dyDescent="0.25">
      <c r="A57" s="48">
        <v>0.5</v>
      </c>
    </row>
    <row r="58" spans="1:1" x14ac:dyDescent="0.25">
      <c r="A58" s="48">
        <v>0.75</v>
      </c>
    </row>
    <row r="59" spans="1:1" x14ac:dyDescent="0.25">
      <c r="A59" s="48">
        <v>1</v>
      </c>
    </row>
    <row r="61" spans="1:1" x14ac:dyDescent="0.25">
      <c r="A61" s="45" t="s">
        <v>41</v>
      </c>
    </row>
    <row r="62" spans="1:1" x14ac:dyDescent="0.25">
      <c r="A62" s="42" t="s">
        <v>39</v>
      </c>
    </row>
    <row r="63" spans="1:1" x14ac:dyDescent="0.25">
      <c r="A63" s="42" t="s">
        <v>40</v>
      </c>
    </row>
  </sheetData>
  <mergeCells count="1">
    <mergeCell ref="A2:G2"/>
  </mergeCells>
  <hyperlinks>
    <hyperlink ref="H17" r:id="rId1"/>
    <hyperlink ref="H18" r:id="rId2"/>
    <hyperlink ref="H16" r:id="rId3"/>
    <hyperlink ref="H19" r:id="rId4"/>
    <hyperlink ref="H6" r:id="rId5"/>
    <hyperlink ref="H5" r:id="rId6"/>
    <hyperlink ref="H7" r:id="rId7"/>
    <hyperlink ref="H10" r:id="rId8"/>
    <hyperlink ref="H11" r:id="rId9"/>
    <hyperlink ref="H12" r:id="rId10"/>
    <hyperlink ref="H13" r:id="rId11"/>
    <hyperlink ref="H14" r:id="rId12"/>
    <hyperlink ref="H8" r:id="rId1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Waste Diversion Calculation</vt:lpstr>
      <vt:lpstr>Conversion Rates</vt:lpstr>
      <vt:lpstr>'Waste Diversion Calculation'!Print_Area</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Meghann Quinn</dc:creator>
  <cp:lastModifiedBy>Meghann Quinn</cp:lastModifiedBy>
  <dcterms:created xsi:type="dcterms:W3CDTF">2019-07-30T15:04:16Z</dcterms:created>
  <dcterms:modified xsi:type="dcterms:W3CDTF">2020-12-15T18:05:55Z</dcterms:modified>
</cp:coreProperties>
</file>